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EstaPasta_de_trabalho"/>
  <bookViews>
    <workbookView windowWidth="23040" windowHeight="9000" tabRatio="735" activeTab="3"/>
  </bookViews>
  <sheets>
    <sheet name="ORIENTAÇÕES" sheetId="6" r:id="rId1"/>
    <sheet name="LOG MODIFICAÇÕES" sheetId="8" r:id="rId2"/>
    <sheet name="CAPA" sheetId="1" r:id="rId3"/>
    <sheet name="PREMISSAS" sheetId="9" r:id="rId4"/>
    <sheet name="NOME DO COLABORADOR" sheetId="4" r:id="rId5"/>
  </sheets>
  <definedNames>
    <definedName name="_xlnm.Print_Area" localSheetId="4">'NOME DO COLABORADOR'!$A:$W</definedName>
    <definedName name="rngFeriados">CAPA!$B$7:$H$24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RENAN</author>
  </authors>
  <commentList>
    <comment ref="C3" authorId="0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Preencher com o nome da empresa em que está apontando os cartões de ponto.</t>
        </r>
      </text>
    </comment>
    <comment ref="C4" authorId="0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Preencher com a data de início do período do cartão de ponto.</t>
        </r>
      </text>
    </comment>
    <comment ref="B7" authorId="0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Nesta coluna, incluir a data de todos os feriados do ano.</t>
        </r>
      </text>
    </comment>
    <comment ref="D7" authorId="0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Nesta coluna, incluir a observação do feriado. Não é obrigatório o seu preenchimento.</t>
        </r>
      </text>
    </comment>
  </commentList>
</comments>
</file>

<file path=xl/comments2.xml><?xml version="1.0" encoding="utf-8"?>
<comments xmlns="http://schemas.openxmlformats.org/spreadsheetml/2006/main">
  <authors>
    <author>Renan</author>
    <author>RENAN</author>
  </authors>
  <commentList>
    <comment ref="D4" authorId="0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Edite o nome do funcionário.</t>
        </r>
      </text>
    </comment>
    <comment ref="U4" authorId="0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Preencher diariamente a carga horária do funcionário.</t>
        </r>
      </text>
    </comment>
    <comment ref="D6" authorId="1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Digitar a entrada do primeiro horário do funcionário. Não é necessário digitar os dois pontos da hora. Por exemplo, para o horário 07:59 digite apenas 0759. Caso o funcionário tenha faltas ou suspensões, deverá ser preenchido neste campo com os seguintes dados: "FALTA", "SUSPENSÃO", "SUSPENSO", caso contrário não irá totalizar.</t>
        </r>
      </text>
    </comment>
    <comment ref="E6" authorId="1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Digitar a saída do primeiro horário do funcionário. Não é necessário digitar os dois pontos da hora. Por exemplo, para o horário 13:59 digite apenas 1359</t>
        </r>
      </text>
    </comment>
    <comment ref="F6" authorId="1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Digitar a entrada do segundo horário do funcionário. Não é necessário digitar os dois pontos da hora. Por exemplo, para o horário 14:59 digite apenas 1459</t>
        </r>
      </text>
    </comment>
    <comment ref="G6" authorId="1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Digitar a saída do segundo horário do funcionário. Não é necessário digitar os dois pontos da hora. Por exemplo, para o horário 17:59 digite apenas 1759</t>
        </r>
      </text>
    </comment>
    <comment ref="O6" authorId="0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Inserir manualmente o adicional noturno.</t>
        </r>
      </text>
    </comment>
    <comment ref="Q6" authorId="0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Aqui você pode editar e colocar a primeira faixa de porcentagem.</t>
        </r>
      </text>
    </comment>
    <comment ref="S6" authorId="0">
      <text>
        <r>
          <rPr>
            <b/>
            <sz val="9"/>
            <rFont val="Tahoma"/>
            <charset val="134"/>
          </rPr>
          <t>Renan:</t>
        </r>
        <r>
          <rPr>
            <sz val="9"/>
            <rFont val="Tahoma"/>
            <charset val="134"/>
          </rPr>
          <t xml:space="preserve">
Aqui você pode editar e colocar a segunda faixa de porcentagem.</t>
        </r>
      </text>
    </comment>
  </commentList>
</comments>
</file>

<file path=xl/sharedStrings.xml><?xml version="1.0" encoding="utf-8"?>
<sst xmlns="http://schemas.openxmlformats.org/spreadsheetml/2006/main" count="124" uniqueCount="86">
  <si>
    <t>Planilha - Cálculo Cartão de Ponto</t>
  </si>
  <si>
    <t>1º - Preencher o nome da empresa e o período inicial do cartão de ponto na planilha "CAPA";</t>
  </si>
  <si>
    <t>2º - Preencher os feriados;</t>
  </si>
  <si>
    <t>3º - Preencher os dados solicitados na planilha "Premissas";</t>
  </si>
  <si>
    <t>4º - Criar uma planilha para cada funcionário, fazendo uma cópia a partir da planilha "MODELO";</t>
  </si>
  <si>
    <t>5º - Preencher o nome do funcionário e a carga horária nos dias da semana. Caso não houver carga horária em algum dia, deixe com o valor zero;</t>
  </si>
  <si>
    <t>6º - Preencher os horários de entrada e saída dos funcionários. Observe que não é necessário digitar os dois pontos ":" da hora, ex: para 12:45, digite apenas 1245;</t>
  </si>
  <si>
    <t>7º - Caso tenha algum conhecimento de fórmulas e queira editar algumas, desbloqueie a planilha na aba "Revisão" &gt;&gt; "Desproteger Planilha". Não há senha.</t>
  </si>
  <si>
    <t xml:space="preserve">Verifique atualizações da planilha em: </t>
  </si>
  <si>
    <t>http://sourceforge.net/projects/pccp</t>
  </si>
  <si>
    <t>Planilha criada por Renan Araujo. Dúvidas ou sugestões, mande um e-mail para vba.renan@gmail.com</t>
  </si>
  <si>
    <t>Versão:</t>
  </si>
  <si>
    <t>Versão 1.1</t>
  </si>
  <si>
    <t>Realizado ajuste para funcionários da jornada noturna. Para o horário da meia noite, utilizar a notação de 24 horas, por exemplo, o funcionário saiu para intervalo meia noite e meia, utilizar a notação 24:30. Para uma hora da manhã utilizar a notação normal, 01:00</t>
  </si>
  <si>
    <t>Versão 1.2</t>
  </si>
  <si>
    <t>Realizado ajuste para funcionários da jornada noturna. Cálculo estava sendo feito incorretamente quando o intervalo dava-se após a meia noite.</t>
  </si>
  <si>
    <t>Versão 1.3</t>
  </si>
  <si>
    <t>Realizado ajuste para funcionários com carga horária diferenciada no sábado. Preencher a carga horária no campo "Sábado" que o sistema realizará o cálculo.</t>
  </si>
  <si>
    <t>Versão 2.0</t>
  </si>
  <si>
    <t>Incuída planilha de premissas, onde pode ser ajustado a porcentagem de horas extras para cada dia da semana. Funcionalidade de carga horária diferenciada por dia da semana.</t>
  </si>
  <si>
    <t>Versão 2.1</t>
  </si>
  <si>
    <t>Corrigido erro de cálculo no total de Horas Diárias.</t>
  </si>
  <si>
    <t>Versão 2.1.1</t>
  </si>
  <si>
    <t>Corrigido erro no mês de fevereiro, onde aparecia erro de fórmula nos cálculos.</t>
  </si>
  <si>
    <t>Versão atual:</t>
  </si>
  <si>
    <t>2.1.1</t>
  </si>
  <si>
    <t>APONTAMENTO DE CARTÕES</t>
  </si>
  <si>
    <t>EMPRESA:</t>
  </si>
  <si>
    <t>TRANSNOVA TRANSPORTES</t>
  </si>
  <si>
    <t>PERÍODO</t>
  </si>
  <si>
    <t>À</t>
  </si>
  <si>
    <t>FERIADOS</t>
  </si>
  <si>
    <t>Confraternização Universal</t>
  </si>
  <si>
    <t>Carnaval</t>
  </si>
  <si>
    <t>Tiradentes</t>
  </si>
  <si>
    <t>Paixão de Cristo</t>
  </si>
  <si>
    <t>F</t>
  </si>
  <si>
    <t>Dia do Trabalho</t>
  </si>
  <si>
    <t>Corpus Christi</t>
  </si>
  <si>
    <t>Independência do Brasil</t>
  </si>
  <si>
    <t>Nossa Senhora Aparecida (Padroeira do Brasil)</t>
  </si>
  <si>
    <t>Finados</t>
  </si>
  <si>
    <t>Proclamação da República</t>
  </si>
  <si>
    <t>Natal</t>
  </si>
  <si>
    <t>Pascoa</t>
  </si>
  <si>
    <t>Aniversario de São Paulo</t>
  </si>
  <si>
    <t>Consciência Negra</t>
  </si>
  <si>
    <t>HORA EXTRA</t>
  </si>
  <si>
    <t>DIA DA SEMANA</t>
  </si>
  <si>
    <t>CÁLCULO</t>
  </si>
  <si>
    <t>SEGUNDA-FEIRA</t>
  </si>
  <si>
    <t>AS</t>
  </si>
  <si>
    <t>PRIMEIRAS HORAS SERÃO</t>
  </si>
  <si>
    <t>AS DEMAIS SERÃO</t>
  </si>
  <si>
    <t>TERÇA-FEIRA</t>
  </si>
  <si>
    <t>QUARTA-FEIRA</t>
  </si>
  <si>
    <t>QUINTA-FEIRA</t>
  </si>
  <si>
    <t>SEXTA-FEIRA</t>
  </si>
  <si>
    <t>SÁBADO</t>
  </si>
  <si>
    <t>DOMINGO</t>
  </si>
  <si>
    <t>ADICIONAL NOTURNO</t>
  </si>
  <si>
    <t>INTERVALO A.N.</t>
  </si>
  <si>
    <t>Funcionário</t>
  </si>
  <si>
    <t>MARCOS ANTONIO FERREIRA FLORENTINO</t>
  </si>
  <si>
    <t>H.E. / Atrasos / A.N</t>
  </si>
  <si>
    <t>Distrib. H.E. p/ Faixa</t>
  </si>
  <si>
    <t>CARGA HORÁRIA</t>
  </si>
  <si>
    <t>ESPELHO</t>
  </si>
  <si>
    <t>Data</t>
  </si>
  <si>
    <t>Dia Semana</t>
  </si>
  <si>
    <t>Entrada</t>
  </si>
  <si>
    <t>Saída</t>
  </si>
  <si>
    <t>H. Diária</t>
  </si>
  <si>
    <t>Atrasos</t>
  </si>
  <si>
    <t>Horas Extras</t>
  </si>
  <si>
    <t>A.N.</t>
  </si>
  <si>
    <t>1ª Faixa</t>
  </si>
  <si>
    <t>2ª Faixa</t>
  </si>
  <si>
    <t>SEGUNDA</t>
  </si>
  <si>
    <t>TERÇA</t>
  </si>
  <si>
    <t>QUARTA</t>
  </si>
  <si>
    <t>QUINTA</t>
  </si>
  <si>
    <t>SEXTA</t>
  </si>
  <si>
    <t>TOTAIS</t>
  </si>
  <si>
    <t>Faltas / Suspensão</t>
  </si>
  <si>
    <t>OBSERVAÇÕES: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</si>
</sst>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;;;"/>
    <numFmt numFmtId="179" formatCode="dd/mm/yy"/>
    <numFmt numFmtId="180" formatCode="##&quot;:&quot;##"/>
    <numFmt numFmtId="181" formatCode="#,##0;;&quot;-&quot;"/>
    <numFmt numFmtId="182" formatCode="[hh]:mm;;&quot;-&quot;"/>
    <numFmt numFmtId="183" formatCode="h:mm;@"/>
  </numFmts>
  <fonts count="37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b/>
      <sz val="24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name val="Calibri"/>
      <charset val="134"/>
      <scheme val="minor"/>
    </font>
    <font>
      <b/>
      <i/>
      <sz val="12"/>
      <color rgb="FFFF0000"/>
      <name val="Calibri"/>
      <charset val="134"/>
      <scheme val="minor"/>
    </font>
    <font>
      <sz val="12"/>
      <color rgb="FFFF0000"/>
      <name val="Calibri"/>
      <charset val="134"/>
      <scheme val="minor"/>
    </font>
    <font>
      <b/>
      <sz val="11"/>
      <name val="Calibri"/>
      <charset val="134"/>
      <scheme val="minor"/>
    </font>
    <font>
      <sz val="11"/>
      <color theme="6" tint="-0.499984740745262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1"/>
      <color rgb="FF0070C0"/>
      <name val="Calibri"/>
      <charset val="134"/>
      <scheme val="minor"/>
    </font>
    <font>
      <b/>
      <sz val="24"/>
      <color theme="1"/>
      <name val="Calibri"/>
      <charset val="134"/>
      <scheme val="minor"/>
    </font>
    <font>
      <b/>
      <sz val="20"/>
      <color theme="1"/>
      <name val="Calibri"/>
      <charset val="134"/>
      <scheme val="minor"/>
    </font>
    <font>
      <b/>
      <sz val="36"/>
      <color theme="6" tint="-0.499984740745262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  <font>
      <b/>
      <sz val="9"/>
      <name val="Tahoma"/>
      <charset val="134"/>
    </font>
    <font>
      <sz val="9"/>
      <name val="Tahoma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theme="0" tint="-0.249946592608417"/>
      </left>
      <right/>
      <top style="thin">
        <color theme="0" tint="-0.249946592608417"/>
      </top>
      <bottom style="thin">
        <color theme="0" tint="-0.249946592608417"/>
      </bottom>
      <diagonal/>
    </border>
    <border>
      <left/>
      <right/>
      <top style="thin">
        <color theme="0" tint="-0.249946592608417"/>
      </top>
      <bottom style="thin">
        <color theme="0" tint="-0.249946592608417"/>
      </bottom>
      <diagonal/>
    </border>
    <border>
      <left/>
      <right style="thin">
        <color theme="0" tint="-0.249946592608417"/>
      </right>
      <top style="thin">
        <color theme="0" tint="-0.249946592608417"/>
      </top>
      <bottom style="thin">
        <color theme="0" tint="-0.249946592608417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theme="0" tint="-0.249946592608417"/>
      </bottom>
      <diagonal/>
    </border>
    <border>
      <left style="thin">
        <color theme="0" tint="-0.349986266670736"/>
      </left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theme="0" tint="-0.349986266670736"/>
      </left>
      <right/>
      <top style="thin">
        <color theme="0" tint="-0.349986266670736"/>
      </top>
      <bottom style="thin">
        <color theme="0" tint="-0.349986266670736"/>
      </bottom>
      <diagonal/>
    </border>
    <border>
      <left/>
      <right/>
      <top style="thin">
        <color theme="0" tint="-0.349986266670736"/>
      </top>
      <bottom style="thin">
        <color theme="0" tint="-0.349986266670736"/>
      </bottom>
      <diagonal/>
    </border>
    <border>
      <left/>
      <right style="thin">
        <color theme="0" tint="-0.349986266670736"/>
      </right>
      <top style="thin">
        <color theme="0" tint="-0.349986266670736"/>
      </top>
      <bottom style="thin">
        <color theme="0" tint="-0.34998626667073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center"/>
    </xf>
    <xf numFmtId="0" fontId="15" fillId="6" borderId="2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24" applyNumberFormat="0" applyAlignment="0" applyProtection="0">
      <alignment vertical="center"/>
    </xf>
    <xf numFmtId="0" fontId="24" fillId="8" borderId="25" applyNumberFormat="0" applyAlignment="0" applyProtection="0">
      <alignment vertical="center"/>
    </xf>
    <xf numFmtId="0" fontId="25" fillId="8" borderId="24" applyNumberFormat="0" applyAlignment="0" applyProtection="0">
      <alignment vertical="center"/>
    </xf>
    <xf numFmtId="0" fontId="26" fillId="9" borderId="26" applyNumberFormat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4" fillId="0" borderId="0"/>
  </cellStyleXfs>
  <cellXfs count="72">
    <xf numFmtId="0" fontId="0" fillId="0" borderId="0" xfId="0"/>
    <xf numFmtId="178" fontId="1" fillId="0" borderId="0" xfId="49" applyNumberFormat="1" applyFont="1" applyFill="1" applyBorder="1" applyProtection="1"/>
    <xf numFmtId="0" fontId="1" fillId="0" borderId="0" xfId="49" applyFont="1" applyFill="1" applyBorder="1" applyProtection="1"/>
    <xf numFmtId="0" fontId="2" fillId="0" borderId="0" xfId="49" applyFont="1" applyFill="1" applyBorder="1" applyAlignment="1" applyProtection="1">
      <alignment horizontal="center" vertical="center"/>
    </xf>
    <xf numFmtId="0" fontId="1" fillId="0" borderId="0" xfId="49" applyFont="1" applyFill="1" applyBorder="1" applyAlignment="1" applyProtection="1"/>
    <xf numFmtId="0" fontId="3" fillId="2" borderId="1" xfId="49" applyFont="1" applyFill="1" applyBorder="1" applyAlignment="1" applyProtection="1">
      <alignment horizontal="center"/>
    </xf>
    <xf numFmtId="0" fontId="1" fillId="3" borderId="1" xfId="49" applyFont="1" applyFill="1" applyBorder="1" applyAlignment="1" applyProtection="1">
      <alignment horizontal="left"/>
      <protection locked="0"/>
    </xf>
    <xf numFmtId="0" fontId="3" fillId="2" borderId="1" xfId="49" applyNumberFormat="1" applyFont="1" applyFill="1" applyBorder="1" applyAlignment="1" applyProtection="1">
      <alignment horizontal="center"/>
    </xf>
    <xf numFmtId="179" fontId="1" fillId="4" borderId="1" xfId="49" applyNumberFormat="1" applyFont="1" applyFill="1" applyBorder="1" applyAlignment="1" applyProtection="1">
      <alignment horizontal="center"/>
    </xf>
    <xf numFmtId="0" fontId="1" fillId="4" borderId="1" xfId="49" applyFont="1" applyFill="1" applyBorder="1" applyAlignment="1" applyProtection="1">
      <alignment horizontal="center"/>
    </xf>
    <xf numFmtId="180" fontId="1" fillId="3" borderId="1" xfId="49" applyNumberFormat="1" applyFont="1" applyFill="1" applyBorder="1" applyAlignment="1" applyProtection="1">
      <alignment horizontal="center"/>
      <protection locked="0"/>
    </xf>
    <xf numFmtId="0" fontId="4" fillId="5" borderId="2" xfId="49" applyFont="1" applyFill="1" applyBorder="1" applyAlignment="1" applyProtection="1">
      <alignment horizontal="center"/>
    </xf>
    <xf numFmtId="0" fontId="4" fillId="5" borderId="3" xfId="49" applyFont="1" applyFill="1" applyBorder="1" applyAlignment="1" applyProtection="1">
      <alignment horizontal="center"/>
    </xf>
    <xf numFmtId="0" fontId="4" fillId="5" borderId="4" xfId="49" applyFont="1" applyFill="1" applyBorder="1" applyAlignment="1" applyProtection="1">
      <alignment horizontal="center"/>
    </xf>
    <xf numFmtId="0" fontId="5" fillId="2" borderId="5" xfId="49" applyFont="1" applyFill="1" applyBorder="1" applyAlignment="1" applyProtection="1">
      <alignment horizontal="left"/>
    </xf>
    <xf numFmtId="0" fontId="5" fillId="2" borderId="6" xfId="49" applyFont="1" applyFill="1" applyBorder="1" applyAlignment="1" applyProtection="1">
      <alignment horizontal="left"/>
    </xf>
    <xf numFmtId="181" fontId="6" fillId="4" borderId="6" xfId="49" applyNumberFormat="1" applyFont="1" applyFill="1" applyBorder="1" applyAlignment="1" applyProtection="1">
      <alignment horizontal="center"/>
    </xf>
    <xf numFmtId="0" fontId="1" fillId="2" borderId="7" xfId="49" applyFont="1" applyFill="1" applyBorder="1" applyAlignment="1" applyProtection="1">
      <alignment horizontal="left" vertical="top" wrapText="1"/>
      <protection locked="0"/>
    </xf>
    <xf numFmtId="0" fontId="1" fillId="2" borderId="8" xfId="49" applyFont="1" applyFill="1" applyBorder="1" applyAlignment="1" applyProtection="1">
      <alignment horizontal="left" vertical="top" wrapText="1"/>
      <protection locked="0"/>
    </xf>
    <xf numFmtId="0" fontId="1" fillId="2" borderId="9" xfId="49" applyFont="1" applyFill="1" applyBorder="1" applyAlignment="1" applyProtection="1">
      <alignment horizontal="left" vertical="top" wrapText="1"/>
      <protection locked="0"/>
    </xf>
    <xf numFmtId="0" fontId="1" fillId="2" borderId="10" xfId="49" applyFont="1" applyFill="1" applyBorder="1" applyAlignment="1" applyProtection="1">
      <alignment horizontal="left" vertical="top" wrapText="1"/>
      <protection locked="0"/>
    </xf>
    <xf numFmtId="0" fontId="7" fillId="2" borderId="11" xfId="49" applyFont="1" applyFill="1" applyBorder="1" applyAlignment="1" applyProtection="1">
      <alignment horizontal="center"/>
    </xf>
    <xf numFmtId="0" fontId="7" fillId="2" borderId="12" xfId="49" applyFont="1" applyFill="1" applyBorder="1" applyAlignment="1" applyProtection="1">
      <alignment horizontal="center"/>
    </xf>
    <xf numFmtId="0" fontId="7" fillId="2" borderId="13" xfId="49" applyFont="1" applyFill="1" applyBorder="1" applyAlignment="1" applyProtection="1">
      <alignment horizontal="center"/>
    </xf>
    <xf numFmtId="2" fontId="3" fillId="2" borderId="1" xfId="49" applyNumberFormat="1" applyFont="1" applyFill="1" applyBorder="1" applyAlignment="1" applyProtection="1">
      <alignment horizontal="center"/>
    </xf>
    <xf numFmtId="182" fontId="8" fillId="4" borderId="1" xfId="49" applyNumberFormat="1" applyFont="1" applyFill="1" applyBorder="1" applyAlignment="1" applyProtection="1">
      <alignment horizontal="center"/>
    </xf>
    <xf numFmtId="182" fontId="9" fillId="4" borderId="1" xfId="49" applyNumberFormat="1" applyFont="1" applyFill="1" applyBorder="1" applyAlignment="1" applyProtection="1">
      <alignment horizontal="center"/>
    </xf>
    <xf numFmtId="182" fontId="10" fillId="4" borderId="1" xfId="49" applyNumberFormat="1" applyFont="1" applyFill="1" applyBorder="1" applyAlignment="1" applyProtection="1">
      <alignment horizontal="center"/>
    </xf>
    <xf numFmtId="180" fontId="10" fillId="4" borderId="1" xfId="49" applyNumberFormat="1" applyFont="1" applyFill="1" applyBorder="1" applyAlignment="1" applyProtection="1">
      <alignment horizontal="center"/>
      <protection locked="0"/>
    </xf>
    <xf numFmtId="0" fontId="3" fillId="2" borderId="11" xfId="49" applyFont="1" applyFill="1" applyBorder="1" applyAlignment="1" applyProtection="1">
      <alignment horizontal="center"/>
    </xf>
    <xf numFmtId="0" fontId="3" fillId="2" borderId="13" xfId="49" applyFont="1" applyFill="1" applyBorder="1" applyAlignment="1" applyProtection="1">
      <alignment horizontal="center"/>
    </xf>
    <xf numFmtId="9" fontId="3" fillId="2" borderId="1" xfId="49" applyNumberFormat="1" applyFont="1" applyFill="1" applyBorder="1" applyAlignment="1" applyProtection="1">
      <alignment horizontal="center"/>
      <protection locked="0"/>
    </xf>
    <xf numFmtId="0" fontId="1" fillId="4" borderId="1" xfId="49" applyFont="1" applyFill="1" applyBorder="1" applyAlignment="1" applyProtection="1">
      <alignment horizontal="left"/>
    </xf>
    <xf numFmtId="182" fontId="1" fillId="3" borderId="1" xfId="49" applyNumberFormat="1" applyFont="1" applyFill="1" applyBorder="1" applyAlignment="1" applyProtection="1">
      <alignment horizontal="center"/>
      <protection locked="0"/>
    </xf>
    <xf numFmtId="183" fontId="1" fillId="0" borderId="0" xfId="49" applyNumberFormat="1" applyFont="1" applyFill="1" applyBorder="1" applyProtection="1"/>
    <xf numFmtId="2" fontId="1" fillId="0" borderId="0" xfId="49" applyNumberFormat="1" applyFont="1" applyFill="1" applyBorder="1" applyProtection="1"/>
    <xf numFmtId="0" fontId="1" fillId="2" borderId="14" xfId="49" applyFont="1" applyFill="1" applyBorder="1" applyAlignment="1" applyProtection="1">
      <alignment horizontal="left" vertical="top" wrapText="1"/>
      <protection locked="0"/>
    </xf>
    <xf numFmtId="0" fontId="1" fillId="2" borderId="15" xfId="49" applyFont="1" applyFill="1" applyBorder="1" applyAlignment="1" applyProtection="1">
      <alignment horizontal="left" vertical="top" wrapText="1"/>
      <protection locked="0"/>
    </xf>
    <xf numFmtId="0" fontId="7" fillId="0" borderId="0" xfId="49" applyFont="1" applyFill="1" applyBorder="1" applyAlignment="1" applyProtection="1">
      <alignment horizontal="center" vertical="center"/>
    </xf>
    <xf numFmtId="0" fontId="7" fillId="0" borderId="16" xfId="49" applyFont="1" applyFill="1" applyBorder="1" applyAlignment="1" applyProtection="1">
      <alignment vertical="center"/>
    </xf>
    <xf numFmtId="2" fontId="1" fillId="4" borderId="1" xfId="49" applyNumberFormat="1" applyFont="1" applyFill="1" applyBorder="1" applyAlignment="1" applyProtection="1">
      <alignment horizontal="center"/>
    </xf>
    <xf numFmtId="178" fontId="0" fillId="0" borderId="0" xfId="0" applyNumberFormat="1" applyProtection="1"/>
    <xf numFmtId="0" fontId="0" fillId="0" borderId="0" xfId="0" applyProtection="1"/>
    <xf numFmtId="0" fontId="3" fillId="2" borderId="1" xfId="0" applyFont="1" applyFill="1" applyBorder="1" applyAlignment="1" applyProtection="1">
      <alignment horizontal="center"/>
    </xf>
    <xf numFmtId="0" fontId="3" fillId="2" borderId="1" xfId="0" applyFont="1" applyFill="1" applyBorder="1" applyProtection="1"/>
    <xf numFmtId="0" fontId="0" fillId="4" borderId="1" xfId="0" applyFont="1" applyFill="1" applyBorder="1" applyProtection="1"/>
    <xf numFmtId="20" fontId="0" fillId="3" borderId="1" xfId="0" applyNumberFormat="1" applyFon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 applyProtection="1">
      <alignment horizontal="center"/>
    </xf>
    <xf numFmtId="9" fontId="0" fillId="3" borderId="1" xfId="0" applyNumberFormat="1" applyFont="1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/>
    </xf>
    <xf numFmtId="0" fontId="3" fillId="2" borderId="12" xfId="0" applyFont="1" applyFill="1" applyBorder="1" applyAlignment="1" applyProtection="1">
      <alignment horizontal="center"/>
    </xf>
    <xf numFmtId="0" fontId="3" fillId="2" borderId="13" xfId="0" applyFont="1" applyFill="1" applyBorder="1" applyAlignment="1" applyProtection="1">
      <alignment horizontal="center"/>
    </xf>
    <xf numFmtId="0" fontId="3" fillId="4" borderId="1" xfId="0" applyFont="1" applyFill="1" applyBorder="1" applyProtection="1"/>
    <xf numFmtId="0" fontId="3" fillId="4" borderId="1" xfId="0" applyFont="1" applyFill="1" applyBorder="1" applyAlignment="1" applyProtection="1">
      <alignment horizontal="center"/>
    </xf>
    <xf numFmtId="0" fontId="11" fillId="2" borderId="17" xfId="0" applyFont="1" applyFill="1" applyBorder="1" applyAlignment="1" applyProtection="1">
      <alignment horizontal="center"/>
    </xf>
    <xf numFmtId="0" fontId="3" fillId="2" borderId="17" xfId="0" applyFont="1" applyFill="1" applyBorder="1" applyProtection="1"/>
    <xf numFmtId="0" fontId="0" fillId="3" borderId="17" xfId="0" applyFill="1" applyBorder="1" applyAlignment="1" applyProtection="1">
      <alignment horizontal="left"/>
      <protection locked="0"/>
    </xf>
    <xf numFmtId="58" fontId="0" fillId="3" borderId="18" xfId="0" applyNumberFormat="1" applyFont="1" applyFill="1" applyBorder="1" applyProtection="1">
      <protection locked="0"/>
    </xf>
    <xf numFmtId="0" fontId="0" fillId="3" borderId="19" xfId="0" applyFont="1" applyFill="1" applyBorder="1" applyAlignment="1" applyProtection="1">
      <alignment horizontal="center"/>
    </xf>
    <xf numFmtId="58" fontId="0" fillId="3" borderId="19" xfId="0" applyNumberFormat="1" applyFill="1" applyBorder="1" applyProtection="1"/>
    <xf numFmtId="0" fontId="0" fillId="3" borderId="19" xfId="0" applyFill="1" applyBorder="1" applyProtection="1"/>
    <xf numFmtId="0" fontId="0" fillId="3" borderId="20" xfId="0" applyFill="1" applyBorder="1" applyProtection="1"/>
    <xf numFmtId="0" fontId="12" fillId="2" borderId="17" xfId="0" applyFont="1" applyFill="1" applyBorder="1" applyAlignment="1" applyProtection="1">
      <alignment horizontal="center"/>
    </xf>
    <xf numFmtId="58" fontId="0" fillId="3" borderId="17" xfId="0" applyNumberFormat="1" applyFill="1" applyBorder="1" applyProtection="1">
      <protection locked="0"/>
    </xf>
    <xf numFmtId="0" fontId="0" fillId="2" borderId="17" xfId="0" applyFill="1" applyBorder="1" applyProtection="1"/>
    <xf numFmtId="0" fontId="0" fillId="3" borderId="17" xfId="0" applyFill="1" applyBorder="1" applyProtection="1">
      <protection locked="0"/>
    </xf>
    <xf numFmtId="0" fontId="13" fillId="0" borderId="0" xfId="0" applyFont="1" applyAlignment="1">
      <alignment horizontal="center"/>
    </xf>
    <xf numFmtId="0" fontId="3" fillId="0" borderId="18" xfId="0" applyFont="1" applyBorder="1" applyAlignment="1">
      <alignment vertical="center"/>
    </xf>
    <xf numFmtId="0" fontId="0" fillId="0" borderId="19" xfId="0" applyBorder="1" applyAlignment="1">
      <alignment horizontal="left" vertical="center" wrapText="1"/>
    </xf>
    <xf numFmtId="0" fontId="0" fillId="0" borderId="0" xfId="0" applyAlignment="1">
      <alignment horizontal="right"/>
    </xf>
    <xf numFmtId="0" fontId="0" fillId="0" borderId="20" xfId="0" applyBorder="1" applyAlignment="1">
      <alignment horizontal="left" vertical="center" wrapText="1"/>
    </xf>
    <xf numFmtId="0" fontId="14" fillId="0" borderId="0" xfId="6"/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2" xfId="49"/>
  </cellStyles>
  <dxfs count="2">
    <dxf>
      <font>
        <color auto="1"/>
      </font>
      <fill>
        <patternFill patternType="solid">
          <bgColor theme="8" tint="0.399945066682943"/>
        </patternFill>
      </fill>
    </dxf>
    <dxf>
      <fill>
        <patternFill patternType="solid">
          <bgColor theme="6" tint="0.399945066682943"/>
        </patternFill>
      </fill>
    </dxf>
  </dxfs>
  <tableStyles count="0" defaultTableStyle="TableStyleMedium2" defaultPivotStyle="PivotStyleLight16"/>
  <colors>
    <mruColors>
      <color rgb="00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ourceforge.net/projects/pccp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tOrientacoes"/>
  <dimension ref="B1:Q23"/>
  <sheetViews>
    <sheetView showGridLines="0" showRowColHeaders="0" workbookViewId="0">
      <pane ySplit="22" topLeftCell="A23" activePane="bottomLeft" state="frozen"/>
      <selection/>
      <selection pane="bottomLeft" activeCell="A1" sqref="A1"/>
    </sheetView>
  </sheetViews>
  <sheetFormatPr defaultColWidth="0" defaultRowHeight="14.4" zeroHeight="1"/>
  <cols>
    <col min="1" max="1" width="1.28703703703704" customWidth="1"/>
    <col min="2" max="17" width="9.13888888888889" customWidth="1"/>
    <col min="18" max="18" width="1.28703703703704" customWidth="1"/>
    <col min="19" max="16384" width="9.13888888888889" hidden="1"/>
  </cols>
  <sheetData>
    <row r="1" ht="4.5" customHeight="1"/>
    <row r="2" ht="46.2" spans="2:17">
      <c r="B2" s="66" t="s">
        <v>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</row>
    <row r="3"/>
    <row r="4" spans="2:2">
      <c r="B4" t="s">
        <v>1</v>
      </c>
    </row>
    <row r="5" spans="2:2">
      <c r="B5" t="s">
        <v>2</v>
      </c>
    </row>
    <row r="6" spans="2:2">
      <c r="B6" t="s">
        <v>3</v>
      </c>
    </row>
    <row r="7" spans="2:2">
      <c r="B7" t="s">
        <v>4</v>
      </c>
    </row>
    <row r="8" spans="2:2">
      <c r="B8" t="s">
        <v>5</v>
      </c>
    </row>
    <row r="9" spans="2:2">
      <c r="B9" t="s">
        <v>6</v>
      </c>
    </row>
    <row r="10" spans="2:2">
      <c r="B10" t="s">
        <v>7</v>
      </c>
    </row>
    <row r="11"/>
    <row r="12"/>
    <row r="13"/>
    <row r="14"/>
    <row r="15"/>
    <row r="16"/>
    <row r="17"/>
    <row r="18"/>
    <row r="19"/>
    <row r="20"/>
    <row r="21" spans="2:6">
      <c r="B21" t="s">
        <v>8</v>
      </c>
      <c r="F21" s="71" t="s">
        <v>9</v>
      </c>
    </row>
    <row r="22" spans="2:17">
      <c r="B22" t="s">
        <v>10</v>
      </c>
      <c r="P22" t="s">
        <v>11</v>
      </c>
      <c r="Q22" t="str">
        <f>'LOG MODIFICAÇÕES'!Q18</f>
        <v>2.1.1</v>
      </c>
    </row>
    <row r="23" ht="5.25" customHeight="1"/>
  </sheetData>
  <sheetProtection sheet="1" selectLockedCells="1" selectUnlockedCells="1" objects="1" scenarios="1"/>
  <mergeCells count="1">
    <mergeCell ref="B2:Q2"/>
  </mergeCells>
  <hyperlinks>
    <hyperlink ref="F21" r:id="rId1" display="http://sourceforge.net/projects/pccp"/>
  </hyperlinks>
  <pageMargins left="0.511811024" right="0.511811024" top="0.787401575" bottom="0.787401575" header="0.31496062" footer="0.31496062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tLog"/>
  <dimension ref="B1:Q23"/>
  <sheetViews>
    <sheetView showGridLines="0" showRowColHeaders="0" workbookViewId="0">
      <pane ySplit="18" topLeftCell="A19" activePane="bottomLeft" state="frozen"/>
      <selection/>
      <selection pane="bottomLeft" activeCell="C9" sqref="C9:Q9"/>
    </sheetView>
  </sheetViews>
  <sheetFormatPr defaultColWidth="0" defaultRowHeight="14.4" customHeight="1" zeroHeight="1"/>
  <cols>
    <col min="1" max="1" width="1.28703703703704" customWidth="1"/>
    <col min="2" max="2" width="13.712962962963" customWidth="1"/>
    <col min="3" max="17" width="9.13888888888889" customWidth="1"/>
    <col min="18" max="18" width="1.28703703703704" customWidth="1"/>
    <col min="19" max="16384" width="9.13888888888889" hidden="1"/>
  </cols>
  <sheetData>
    <row r="1" ht="4.5" customHeight="1"/>
    <row r="2" ht="46.2" spans="2:17">
      <c r="B2" s="66" t="s">
        <v>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</row>
    <row r="3"/>
    <row r="4" ht="33" customHeight="1" spans="2:17">
      <c r="B4" s="67" t="s">
        <v>12</v>
      </c>
      <c r="C4" s="68" t="s">
        <v>13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70"/>
    </row>
    <row r="5" ht="33" customHeight="1" spans="2:17">
      <c r="B5" s="67" t="s">
        <v>14</v>
      </c>
      <c r="C5" s="68" t="s">
        <v>15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70"/>
    </row>
    <row r="6" ht="33" customHeight="1" spans="2:17">
      <c r="B6" s="67" t="s">
        <v>16</v>
      </c>
      <c r="C6" s="68" t="s">
        <v>17</v>
      </c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70"/>
    </row>
    <row r="7" ht="33" customHeight="1" spans="2:17">
      <c r="B7" s="67" t="s">
        <v>18</v>
      </c>
      <c r="C7" s="68" t="s">
        <v>19</v>
      </c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70"/>
    </row>
    <row r="8" ht="33" customHeight="1" spans="2:17">
      <c r="B8" s="67" t="s">
        <v>20</v>
      </c>
      <c r="C8" s="68" t="s">
        <v>21</v>
      </c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70"/>
    </row>
    <row r="9" ht="33" customHeight="1" spans="2:17">
      <c r="B9" s="67" t="s">
        <v>22</v>
      </c>
      <c r="C9" s="68" t="s">
        <v>23</v>
      </c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70"/>
    </row>
    <row r="10"/>
    <row r="11"/>
    <row r="12"/>
    <row r="13"/>
    <row r="14"/>
    <row r="15"/>
    <row r="16"/>
    <row r="17"/>
    <row r="18" spans="2:17">
      <c r="B18" t="s">
        <v>10</v>
      </c>
      <c r="P18" s="69" t="s">
        <v>24</v>
      </c>
      <c r="Q18" t="s">
        <v>25</v>
      </c>
    </row>
    <row r="19" ht="5.25" customHeight="1"/>
    <row r="20" ht="15" hidden="1" customHeight="1"/>
    <row r="21" ht="25.5" hidden="1" customHeight="1"/>
    <row r="22" ht="15" hidden="1" customHeight="1"/>
    <row r="23" ht="15" hidden="1" customHeight="1"/>
  </sheetData>
  <sheetProtection sheet="1" selectLockedCells="1" selectUnlockedCells="1" objects="1" scenarios="1"/>
  <mergeCells count="7">
    <mergeCell ref="B2:Q2"/>
    <mergeCell ref="C4:Q4"/>
    <mergeCell ref="C5:Q5"/>
    <mergeCell ref="C6:Q6"/>
    <mergeCell ref="C7:Q7"/>
    <mergeCell ref="C8:Q8"/>
    <mergeCell ref="C9:Q9"/>
  </mergeCells>
  <pageMargins left="0.511811024" right="0.511811024" top="0.787401575" bottom="0.787401575" header="0.31496062" footer="0.31496062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tCapa"/>
  <dimension ref="A1:AB25"/>
  <sheetViews>
    <sheetView showGridLines="0" showRowColHeaders="0" workbookViewId="0">
      <pane ySplit="24" topLeftCell="A1048576" activePane="bottomLeft" state="frozen"/>
      <selection/>
      <selection pane="bottomLeft" activeCell="D17" sqref="D17:H17"/>
    </sheetView>
  </sheetViews>
  <sheetFormatPr defaultColWidth="9" defaultRowHeight="14.4" zeroHeight="1"/>
  <cols>
    <col min="1" max="1" width="0.851851851851852" style="41" customWidth="1"/>
    <col min="2" max="3" width="10.712962962963" style="42" customWidth="1"/>
    <col min="4" max="4" width="3.57407407407407" style="42" customWidth="1"/>
    <col min="5" max="5" width="10.712962962963" style="42" customWidth="1"/>
    <col min="6" max="6" width="11.287037037037" style="42" customWidth="1"/>
    <col min="7" max="8" width="9.13888888888889" style="42" customWidth="1"/>
    <col min="9" max="9" width="0.851851851851852" style="41" customWidth="1"/>
    <col min="10" max="16384" width="9.13888888888889" style="42"/>
  </cols>
  <sheetData>
    <row r="1" s="2" customFormat="1" ht="4.5" customHeight="1" spans="1:28">
      <c r="A1" s="1"/>
      <c r="I1" s="1"/>
      <c r="T1" s="1"/>
      <c r="Y1" s="39"/>
      <c r="Z1" s="39"/>
      <c r="AA1" s="39"/>
      <c r="AB1" s="39"/>
    </row>
    <row r="2" ht="31.2" spans="2:8">
      <c r="B2" s="54" t="s">
        <v>26</v>
      </c>
      <c r="C2" s="54"/>
      <c r="D2" s="54"/>
      <c r="E2" s="54"/>
      <c r="F2" s="54"/>
      <c r="G2" s="54"/>
      <c r="H2" s="54"/>
    </row>
    <row r="3" spans="2:8">
      <c r="B3" s="55" t="s">
        <v>27</v>
      </c>
      <c r="C3" s="56" t="s">
        <v>28</v>
      </c>
      <c r="D3" s="56"/>
      <c r="E3" s="56"/>
      <c r="F3" s="56"/>
      <c r="G3" s="56"/>
      <c r="H3" s="56"/>
    </row>
    <row r="4" spans="1:9">
      <c r="A4" s="1">
        <v>2</v>
      </c>
      <c r="B4" s="55" t="s">
        <v>29</v>
      </c>
      <c r="C4" s="57">
        <v>42675</v>
      </c>
      <c r="D4" s="58" t="s">
        <v>30</v>
      </c>
      <c r="E4" s="59">
        <f>DATE(YEAR($C$4),MONTH($C$4)+1,DAY($C$4)-1)</f>
        <v>42704</v>
      </c>
      <c r="F4" s="60"/>
      <c r="G4" s="60"/>
      <c r="H4" s="61"/>
      <c r="I4" s="1">
        <v>2</v>
      </c>
    </row>
    <row r="5" s="2" customFormat="1" ht="4.5" customHeight="1" spans="1:28">
      <c r="A5" s="1">
        <v>3</v>
      </c>
      <c r="I5" s="1">
        <v>3</v>
      </c>
      <c r="T5" s="1"/>
      <c r="Y5" s="39"/>
      <c r="Z5" s="39"/>
      <c r="AA5" s="39"/>
      <c r="AB5" s="39"/>
    </row>
    <row r="6" ht="25.8" spans="1:9">
      <c r="A6" s="1">
        <v>4</v>
      </c>
      <c r="B6" s="62" t="s">
        <v>31</v>
      </c>
      <c r="C6" s="62"/>
      <c r="D6" s="62"/>
      <c r="E6" s="62"/>
      <c r="F6" s="62"/>
      <c r="G6" s="62"/>
      <c r="H6" s="62"/>
      <c r="I6" s="1">
        <v>4</v>
      </c>
    </row>
    <row r="7" spans="1:9">
      <c r="A7" s="1">
        <v>5</v>
      </c>
      <c r="B7" s="63">
        <v>42370</v>
      </c>
      <c r="C7" s="64" t="str">
        <f t="shared" ref="C7:C24" si="0">IF(B7="","",IF(WEEKDAY(B7,1)=1,"Domingo",IF(WEEKDAY(B7,1)=2,"Segunda",IF(WEEKDAY(B7,1)=3,"Terça",IF(WEEKDAY(B7,1)=4,"Quarta",IF(WEEKDAY(B7,1)=5,"Quinta",IF(WEEKDAY(B7,1)=6,"Sexta",IF(WEEKDAY(B7,1)=7,"Sábado"))))))))</f>
        <v>Sexta</v>
      </c>
      <c r="D7" s="56" t="s">
        <v>32</v>
      </c>
      <c r="E7" s="56"/>
      <c r="F7" s="56"/>
      <c r="G7" s="56"/>
      <c r="H7" s="56"/>
      <c r="I7" s="1">
        <v>5</v>
      </c>
    </row>
    <row r="8" spans="1:9">
      <c r="A8" s="1">
        <v>6</v>
      </c>
      <c r="B8" s="63">
        <v>42433</v>
      </c>
      <c r="C8" s="64" t="str">
        <f t="shared" si="0"/>
        <v>Sexta</v>
      </c>
      <c r="D8" s="56" t="s">
        <v>33</v>
      </c>
      <c r="E8" s="56"/>
      <c r="F8" s="56"/>
      <c r="G8" s="56"/>
      <c r="H8" s="56"/>
      <c r="I8" s="1">
        <v>6</v>
      </c>
    </row>
    <row r="9" spans="1:9">
      <c r="A9" s="1">
        <v>7</v>
      </c>
      <c r="B9" s="63">
        <v>42481</v>
      </c>
      <c r="C9" s="64" t="str">
        <f t="shared" si="0"/>
        <v>Quinta</v>
      </c>
      <c r="D9" s="56" t="s">
        <v>34</v>
      </c>
      <c r="E9" s="56"/>
      <c r="F9" s="56"/>
      <c r="G9" s="56"/>
      <c r="H9" s="56"/>
      <c r="I9" s="1">
        <v>7</v>
      </c>
    </row>
    <row r="10" spans="1:9">
      <c r="A10" s="1">
        <v>1</v>
      </c>
      <c r="B10" s="63">
        <v>42478</v>
      </c>
      <c r="C10" s="64" t="str">
        <f t="shared" si="0"/>
        <v>Segunda</v>
      </c>
      <c r="D10" s="56" t="s">
        <v>35</v>
      </c>
      <c r="E10" s="56"/>
      <c r="F10" s="56"/>
      <c r="G10" s="56"/>
      <c r="H10" s="56"/>
      <c r="I10" s="1">
        <v>1</v>
      </c>
    </row>
    <row r="11" spans="1:9">
      <c r="A11" s="1" t="s">
        <v>36</v>
      </c>
      <c r="B11" s="63">
        <v>42491</v>
      </c>
      <c r="C11" s="64" t="str">
        <f t="shared" si="0"/>
        <v>Domingo</v>
      </c>
      <c r="D11" s="56" t="s">
        <v>37</v>
      </c>
      <c r="E11" s="56"/>
      <c r="F11" s="56"/>
      <c r="G11" s="56"/>
      <c r="H11" s="56"/>
      <c r="I11" s="1" t="s">
        <v>36</v>
      </c>
    </row>
    <row r="12" spans="1:9">
      <c r="A12" s="1"/>
      <c r="B12" s="63">
        <v>42540</v>
      </c>
      <c r="C12" s="64" t="str">
        <f t="shared" si="0"/>
        <v>Domingo</v>
      </c>
      <c r="D12" s="56" t="s">
        <v>38</v>
      </c>
      <c r="E12" s="56"/>
      <c r="F12" s="56"/>
      <c r="G12" s="56"/>
      <c r="H12" s="56"/>
      <c r="I12" s="1"/>
    </row>
    <row r="13" spans="2:8">
      <c r="B13" s="63">
        <v>42620</v>
      </c>
      <c r="C13" s="64" t="str">
        <f t="shared" si="0"/>
        <v>Quarta</v>
      </c>
      <c r="D13" s="56" t="s">
        <v>39</v>
      </c>
      <c r="E13" s="56"/>
      <c r="F13" s="56"/>
      <c r="G13" s="56"/>
      <c r="H13" s="56"/>
    </row>
    <row r="14" spans="2:8">
      <c r="B14" s="63">
        <v>42655</v>
      </c>
      <c r="C14" s="64" t="str">
        <f t="shared" si="0"/>
        <v>Quarta</v>
      </c>
      <c r="D14" s="56" t="s">
        <v>40</v>
      </c>
      <c r="E14" s="56"/>
      <c r="F14" s="56"/>
      <c r="G14" s="56"/>
      <c r="H14" s="56"/>
    </row>
    <row r="15" spans="2:8">
      <c r="B15" s="63">
        <v>42676</v>
      </c>
      <c r="C15" s="64" t="str">
        <f t="shared" si="0"/>
        <v>Quarta</v>
      </c>
      <c r="D15" s="56" t="s">
        <v>41</v>
      </c>
      <c r="E15" s="56"/>
      <c r="F15" s="56"/>
      <c r="G15" s="56"/>
      <c r="H15" s="56"/>
    </row>
    <row r="16" spans="2:8">
      <c r="B16" s="63">
        <v>42689</v>
      </c>
      <c r="C16" s="64" t="str">
        <f t="shared" si="0"/>
        <v>Terça</v>
      </c>
      <c r="D16" s="56" t="s">
        <v>42</v>
      </c>
      <c r="E16" s="56"/>
      <c r="F16" s="56"/>
      <c r="G16" s="56"/>
      <c r="H16" s="56"/>
    </row>
    <row r="17" spans="2:8">
      <c r="B17" s="63">
        <v>42729</v>
      </c>
      <c r="C17" s="64" t="str">
        <f t="shared" si="0"/>
        <v>Domingo</v>
      </c>
      <c r="D17" s="56" t="s">
        <v>43</v>
      </c>
      <c r="E17" s="56"/>
      <c r="F17" s="56"/>
      <c r="G17" s="56"/>
      <c r="H17" s="56"/>
    </row>
    <row r="18" spans="2:8">
      <c r="B18" s="63">
        <v>42480</v>
      </c>
      <c r="C18" s="64" t="str">
        <f t="shared" si="0"/>
        <v>Quarta</v>
      </c>
      <c r="D18" s="56" t="s">
        <v>44</v>
      </c>
      <c r="E18" s="56"/>
      <c r="F18" s="56"/>
      <c r="G18" s="56"/>
      <c r="H18" s="56"/>
    </row>
    <row r="19" spans="2:8">
      <c r="B19" s="63">
        <v>42394</v>
      </c>
      <c r="C19" s="64" t="str">
        <f t="shared" si="0"/>
        <v>Segunda</v>
      </c>
      <c r="D19" s="56" t="s">
        <v>45</v>
      </c>
      <c r="E19" s="56"/>
      <c r="F19" s="56"/>
      <c r="G19" s="56"/>
      <c r="H19" s="56"/>
    </row>
    <row r="20" spans="2:8">
      <c r="B20" s="63">
        <v>42694</v>
      </c>
      <c r="C20" s="64" t="str">
        <f t="shared" si="0"/>
        <v>Domingo</v>
      </c>
      <c r="D20" s="56" t="s">
        <v>46</v>
      </c>
      <c r="E20" s="56"/>
      <c r="F20" s="56"/>
      <c r="G20" s="56"/>
      <c r="H20" s="56"/>
    </row>
    <row r="21" spans="2:8">
      <c r="B21" s="65"/>
      <c r="C21" s="64" t="str">
        <f t="shared" si="0"/>
        <v/>
      </c>
      <c r="D21" s="56"/>
      <c r="E21" s="56"/>
      <c r="F21" s="56"/>
      <c r="G21" s="56"/>
      <c r="H21" s="56"/>
    </row>
    <row r="22" spans="2:8">
      <c r="B22" s="65"/>
      <c r="C22" s="64" t="str">
        <f t="shared" si="0"/>
        <v/>
      </c>
      <c r="D22" s="56"/>
      <c r="E22" s="56"/>
      <c r="F22" s="56"/>
      <c r="G22" s="56"/>
      <c r="H22" s="56"/>
    </row>
    <row r="23" spans="2:8">
      <c r="B23" s="65"/>
      <c r="C23" s="64" t="str">
        <f t="shared" si="0"/>
        <v/>
      </c>
      <c r="D23" s="56"/>
      <c r="E23" s="56"/>
      <c r="F23" s="56"/>
      <c r="G23" s="56"/>
      <c r="H23" s="56"/>
    </row>
    <row r="24" spans="2:8">
      <c r="B24" s="63"/>
      <c r="C24" s="64" t="str">
        <f t="shared" si="0"/>
        <v/>
      </c>
      <c r="D24" s="56"/>
      <c r="E24" s="56"/>
      <c r="F24" s="56"/>
      <c r="G24" s="56"/>
      <c r="H24" s="56"/>
    </row>
    <row r="25" s="2" customFormat="1" ht="4.5" customHeight="1" spans="1:28">
      <c r="A25" s="41"/>
      <c r="I25" s="41"/>
      <c r="T25" s="1"/>
      <c r="Y25" s="39"/>
      <c r="Z25" s="39"/>
      <c r="AA25" s="39"/>
      <c r="AB25" s="39"/>
    </row>
  </sheetData>
  <sheetProtection sheet="1" selectLockedCells="1" objects="1" scenarios="1"/>
  <mergeCells count="21">
    <mergeCell ref="B2:H2"/>
    <mergeCell ref="C3:H3"/>
    <mergeCell ref="B6:H6"/>
    <mergeCell ref="D7:H7"/>
    <mergeCell ref="D8:H8"/>
    <mergeCell ref="D9:H9"/>
    <mergeCell ref="D10:H10"/>
    <mergeCell ref="D11:H11"/>
    <mergeCell ref="D12:H12"/>
    <mergeCell ref="D13:H13"/>
    <mergeCell ref="D14:H14"/>
    <mergeCell ref="D15:H15"/>
    <mergeCell ref="D16:H16"/>
    <mergeCell ref="D17:H17"/>
    <mergeCell ref="D18:H18"/>
    <mergeCell ref="D19:H19"/>
    <mergeCell ref="D20:H20"/>
    <mergeCell ref="D21:H21"/>
    <mergeCell ref="D22:H22"/>
    <mergeCell ref="D23:H23"/>
    <mergeCell ref="D24:H24"/>
  </mergeCells>
  <pageMargins left="0.511811024" right="0.511811024" top="0.787401575" bottom="0.787401575" header="0.31496062" footer="0.31496062"/>
  <pageSetup paperSize="9" orientation="portrait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Plan1"/>
  <dimension ref="A1:AB15"/>
  <sheetViews>
    <sheetView showGridLines="0" showRowColHeaders="0" tabSelected="1" workbookViewId="0">
      <pane ySplit="14" topLeftCell="A15" activePane="bottomLeft" state="frozen"/>
      <selection/>
      <selection pane="bottomLeft" activeCell="D11" sqref="D11"/>
    </sheetView>
  </sheetViews>
  <sheetFormatPr defaultColWidth="0" defaultRowHeight="14.4" zeroHeight="1"/>
  <cols>
    <col min="1" max="1" width="0.851851851851852" style="41" customWidth="1"/>
    <col min="2" max="2" width="21.4259259259259" style="42" customWidth="1"/>
    <col min="3" max="4" width="9.13888888888889" style="42" customWidth="1"/>
    <col min="5" max="5" width="23.8518518518519" style="42" customWidth="1"/>
    <col min="6" max="6" width="8.57407407407407" style="42" customWidth="1"/>
    <col min="7" max="7" width="17" style="42" customWidth="1"/>
    <col min="8" max="8" width="9.13888888888889" style="42" customWidth="1"/>
    <col min="9" max="9" width="0.851851851851852" style="41" customWidth="1"/>
    <col min="10" max="28" width="0" style="42" hidden="1" customWidth="1"/>
    <col min="29" max="16384" width="9.13888888888889" style="42" hidden="1"/>
  </cols>
  <sheetData>
    <row r="1" s="2" customFormat="1" ht="4.5" customHeight="1" spans="1:28">
      <c r="A1" s="1"/>
      <c r="I1" s="1"/>
      <c r="T1" s="1"/>
      <c r="Y1" s="39"/>
      <c r="Z1" s="39"/>
      <c r="AA1" s="39"/>
      <c r="AB1" s="39"/>
    </row>
    <row r="2" spans="2:8">
      <c r="B2" s="43" t="s">
        <v>47</v>
      </c>
      <c r="C2" s="43"/>
      <c r="D2" s="43"/>
      <c r="E2" s="43"/>
      <c r="F2" s="43"/>
      <c r="G2" s="43"/>
      <c r="H2" s="43"/>
    </row>
    <row r="3" spans="2:8">
      <c r="B3" s="44" t="s">
        <v>48</v>
      </c>
      <c r="C3" s="43" t="s">
        <v>49</v>
      </c>
      <c r="D3" s="43"/>
      <c r="E3" s="43"/>
      <c r="F3" s="43"/>
      <c r="G3" s="43"/>
      <c r="H3" s="43"/>
    </row>
    <row r="4" spans="1:9">
      <c r="A4" s="1">
        <v>2</v>
      </c>
      <c r="B4" s="45" t="s">
        <v>50</v>
      </c>
      <c r="C4" s="45" t="s">
        <v>51</v>
      </c>
      <c r="D4" s="46">
        <v>0.333333333333333</v>
      </c>
      <c r="E4" s="47" t="s">
        <v>52</v>
      </c>
      <c r="F4" s="48">
        <v>0.5</v>
      </c>
      <c r="G4" s="47" t="s">
        <v>53</v>
      </c>
      <c r="H4" s="48">
        <v>0.5</v>
      </c>
      <c r="I4" s="1">
        <v>2</v>
      </c>
    </row>
    <row r="5" spans="1:9">
      <c r="A5" s="1">
        <v>3</v>
      </c>
      <c r="B5" s="45" t="s">
        <v>54</v>
      </c>
      <c r="C5" s="45" t="s">
        <v>51</v>
      </c>
      <c r="D5" s="46">
        <v>0.333333333333333</v>
      </c>
      <c r="E5" s="47" t="s">
        <v>52</v>
      </c>
      <c r="F5" s="48">
        <v>0.5</v>
      </c>
      <c r="G5" s="47" t="s">
        <v>53</v>
      </c>
      <c r="H5" s="48">
        <v>0.5</v>
      </c>
      <c r="I5" s="1">
        <v>3</v>
      </c>
    </row>
    <row r="6" spans="1:9">
      <c r="A6" s="1">
        <v>4</v>
      </c>
      <c r="B6" s="45" t="s">
        <v>55</v>
      </c>
      <c r="C6" s="45" t="s">
        <v>51</v>
      </c>
      <c r="D6" s="46">
        <v>0.333333333333333</v>
      </c>
      <c r="E6" s="47" t="s">
        <v>52</v>
      </c>
      <c r="F6" s="48">
        <v>0.5</v>
      </c>
      <c r="G6" s="47" t="s">
        <v>53</v>
      </c>
      <c r="H6" s="48">
        <v>0.5</v>
      </c>
      <c r="I6" s="1">
        <v>4</v>
      </c>
    </row>
    <row r="7" spans="1:9">
      <c r="A7" s="1">
        <v>5</v>
      </c>
      <c r="B7" s="45" t="s">
        <v>56</v>
      </c>
      <c r="C7" s="45" t="s">
        <v>51</v>
      </c>
      <c r="D7" s="46">
        <v>0.333333333333333</v>
      </c>
      <c r="E7" s="47" t="s">
        <v>52</v>
      </c>
      <c r="F7" s="48">
        <v>0.5</v>
      </c>
      <c r="G7" s="47" t="s">
        <v>53</v>
      </c>
      <c r="H7" s="48">
        <v>0.5</v>
      </c>
      <c r="I7" s="1">
        <v>5</v>
      </c>
    </row>
    <row r="8" spans="1:9">
      <c r="A8" s="1">
        <v>6</v>
      </c>
      <c r="B8" s="45" t="s">
        <v>57</v>
      </c>
      <c r="C8" s="45" t="s">
        <v>51</v>
      </c>
      <c r="D8" s="46">
        <v>0.333333333333333</v>
      </c>
      <c r="E8" s="47" t="s">
        <v>52</v>
      </c>
      <c r="F8" s="48">
        <v>0.5</v>
      </c>
      <c r="G8" s="47" t="s">
        <v>53</v>
      </c>
      <c r="H8" s="48">
        <v>0.5</v>
      </c>
      <c r="I8" s="1">
        <v>6</v>
      </c>
    </row>
    <row r="9" spans="1:9">
      <c r="A9" s="1">
        <v>7</v>
      </c>
      <c r="B9" s="45" t="s">
        <v>58</v>
      </c>
      <c r="C9" s="45" t="s">
        <v>51</v>
      </c>
      <c r="D9" s="46">
        <v>0.0416666666666667</v>
      </c>
      <c r="E9" s="47" t="s">
        <v>52</v>
      </c>
      <c r="F9" s="48">
        <v>1</v>
      </c>
      <c r="G9" s="47" t="s">
        <v>53</v>
      </c>
      <c r="H9" s="48">
        <v>0.5</v>
      </c>
      <c r="I9" s="1">
        <v>7</v>
      </c>
    </row>
    <row r="10" spans="1:9">
      <c r="A10" s="1">
        <v>1</v>
      </c>
      <c r="B10" s="45" t="s">
        <v>59</v>
      </c>
      <c r="C10" s="45" t="s">
        <v>51</v>
      </c>
      <c r="D10" s="46">
        <v>0.0416666666666667</v>
      </c>
      <c r="E10" s="47" t="s">
        <v>52</v>
      </c>
      <c r="F10" s="48">
        <v>1</v>
      </c>
      <c r="G10" s="47" t="s">
        <v>53</v>
      </c>
      <c r="H10" s="48">
        <v>0.5</v>
      </c>
      <c r="I10" s="1">
        <v>1</v>
      </c>
    </row>
    <row r="11" spans="1:9">
      <c r="A11" s="1" t="s">
        <v>36</v>
      </c>
      <c r="B11" s="45" t="s">
        <v>31</v>
      </c>
      <c r="C11" s="45" t="s">
        <v>51</v>
      </c>
      <c r="D11" s="46">
        <v>0.0416666666666667</v>
      </c>
      <c r="E11" s="47" t="s">
        <v>52</v>
      </c>
      <c r="F11" s="48">
        <v>1</v>
      </c>
      <c r="G11" s="47" t="s">
        <v>53</v>
      </c>
      <c r="H11" s="48">
        <v>0.5</v>
      </c>
      <c r="I11" s="1" t="s">
        <v>36</v>
      </c>
    </row>
    <row r="12" s="2" customFormat="1" ht="4.5" customHeight="1" spans="1:28">
      <c r="A12" s="1"/>
      <c r="I12" s="1"/>
      <c r="T12" s="1"/>
      <c r="Y12" s="39"/>
      <c r="Z12" s="39"/>
      <c r="AA12" s="39"/>
      <c r="AB12" s="39"/>
    </row>
    <row r="13" spans="2:5">
      <c r="B13" s="49" t="s">
        <v>60</v>
      </c>
      <c r="C13" s="50"/>
      <c r="D13" s="50"/>
      <c r="E13" s="51"/>
    </row>
    <row r="14" spans="1:9">
      <c r="A14" s="41">
        <f>MOD($D$14-$C$14,1)</f>
        <v>0.291666666666667</v>
      </c>
      <c r="B14" s="52" t="s">
        <v>61</v>
      </c>
      <c r="C14" s="46">
        <v>0.916666666666667</v>
      </c>
      <c r="D14" s="46">
        <v>0.208333333333333</v>
      </c>
      <c r="E14" s="53" t="str">
        <f>"TOTAL: "&amp;TEXT(MOD(D14-C14,1),"[hh]:mm")</f>
        <v>TOTAL: 07:00</v>
      </c>
      <c r="G14" s="41"/>
      <c r="I14" s="41">
        <f>MOD($D$14-$C$14,1)</f>
        <v>0.291666666666667</v>
      </c>
    </row>
    <row r="15" s="2" customFormat="1" ht="4.5" customHeight="1" spans="1:28">
      <c r="A15" s="1"/>
      <c r="I15" s="1"/>
      <c r="T15" s="1"/>
      <c r="Y15" s="39"/>
      <c r="Z15" s="39"/>
      <c r="AA15" s="39"/>
      <c r="AB15" s="39"/>
    </row>
  </sheetData>
  <sheetProtection sheet="1" selectLockedCells="1" objects="1" scenarios="1"/>
  <mergeCells count="3">
    <mergeCell ref="B2:H2"/>
    <mergeCell ref="C3:H3"/>
    <mergeCell ref="B13:E13"/>
  </mergeCells>
  <pageMargins left="0.511811024" right="0.511811024" top="0.787401575" bottom="0.787401575" header="0.31496062" footer="0.31496062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tModelo">
    <pageSetUpPr fitToPage="1"/>
  </sheetPr>
  <dimension ref="A1:AB42"/>
  <sheetViews>
    <sheetView showGridLines="0" showRowColHeaders="0" zoomScale="55" zoomScaleNormal="55" workbookViewId="0">
      <pane ySplit="5" topLeftCell="A6" activePane="bottomLeft" state="frozen"/>
      <selection/>
      <selection pane="bottomLeft" activeCell="E35" sqref="E35"/>
    </sheetView>
  </sheetViews>
  <sheetFormatPr defaultColWidth="11.5740740740741" defaultRowHeight="14.4"/>
  <cols>
    <col min="1" max="1" width="0.851851851851852" style="1" customWidth="1"/>
    <col min="2" max="2" width="8.71296296296296" style="2" customWidth="1"/>
    <col min="3" max="3" width="13.4259259259259" style="2" customWidth="1"/>
    <col min="4" max="7" width="11.4259259259259" style="2" customWidth="1"/>
    <col min="8" max="8" width="0.851851851851852" style="2" customWidth="1"/>
    <col min="9" max="9" width="11.5740740740741" style="2" customWidth="1"/>
    <col min="10" max="10" width="0.851851851851852" style="2" customWidth="1"/>
    <col min="11" max="11" width="11.5740740740741" style="2" customWidth="1"/>
    <col min="12" max="12" width="0.851851851851852" style="2" customWidth="1"/>
    <col min="13" max="13" width="11.5740740740741" style="2" customWidth="1"/>
    <col min="14" max="14" width="0.851851851851852" style="2" customWidth="1"/>
    <col min="15" max="15" width="11.5740740740741" style="2" customWidth="1"/>
    <col min="16" max="16" width="0.851851851851852" style="2" customWidth="1"/>
    <col min="17" max="17" width="11.5740740740741" style="2" customWidth="1"/>
    <col min="18" max="18" width="0.851851851851852" style="1" customWidth="1"/>
    <col min="19" max="19" width="11.5740740740741" style="2" customWidth="1"/>
    <col min="20" max="20" width="0.851851851851852" style="2" customWidth="1" outlineLevel="1"/>
    <col min="21" max="22" width="11.5740740740741" style="2" customWidth="1" outlineLevel="1"/>
    <col min="23" max="23" width="0.851851851851852" style="2" customWidth="1"/>
    <col min="24" max="24" width="11.5740740740741" style="2" customWidth="1"/>
    <col min="25" max="28" width="11.5740740740741" style="2" hidden="1" customWidth="1"/>
    <col min="29" max="16384" width="11.5740740740741" style="2"/>
  </cols>
  <sheetData>
    <row r="1" ht="4.5" customHeight="1"/>
    <row r="2" ht="31.2" spans="2:22">
      <c r="B2" s="3" t="str">
        <f>CAPA!$C$3</f>
        <v>TRANSNOVA TRANSPORTES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ht="6" customHeight="1" spans="5:15"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28">
      <c r="B4" s="5" t="s">
        <v>62</v>
      </c>
      <c r="C4" s="5"/>
      <c r="D4" s="6" t="s">
        <v>63</v>
      </c>
      <c r="E4" s="6"/>
      <c r="F4" s="6"/>
      <c r="G4" s="6"/>
      <c r="H4" s="4"/>
      <c r="I4" s="21" t="s">
        <v>64</v>
      </c>
      <c r="J4" s="22"/>
      <c r="K4" s="22"/>
      <c r="L4" s="22"/>
      <c r="M4" s="22"/>
      <c r="N4" s="22"/>
      <c r="O4" s="23"/>
      <c r="Q4" s="21" t="s">
        <v>65</v>
      </c>
      <c r="R4" s="22"/>
      <c r="S4" s="23"/>
      <c r="T4" s="1"/>
      <c r="U4" s="29" t="s">
        <v>66</v>
      </c>
      <c r="V4" s="30"/>
      <c r="W4" s="1"/>
      <c r="Y4" s="38" t="s">
        <v>67</v>
      </c>
      <c r="Z4" s="38"/>
      <c r="AA4" s="38"/>
      <c r="AB4" s="38"/>
    </row>
    <row r="5" ht="4.5" customHeight="1" spans="18:28">
      <c r="R5" s="2"/>
      <c r="T5" s="1"/>
      <c r="W5" s="1"/>
      <c r="Y5" s="39"/>
      <c r="Z5" s="39"/>
      <c r="AA5" s="39"/>
      <c r="AB5" s="39"/>
    </row>
    <row r="6" spans="2:28">
      <c r="B6" s="7" t="s">
        <v>68</v>
      </c>
      <c r="C6" s="5" t="s">
        <v>69</v>
      </c>
      <c r="D6" s="5" t="s">
        <v>70</v>
      </c>
      <c r="E6" s="5" t="s">
        <v>71</v>
      </c>
      <c r="F6" s="5" t="s">
        <v>70</v>
      </c>
      <c r="G6" s="5" t="s">
        <v>71</v>
      </c>
      <c r="I6" s="5" t="s">
        <v>72</v>
      </c>
      <c r="K6" s="5" t="s">
        <v>73</v>
      </c>
      <c r="M6" s="5" t="s">
        <v>74</v>
      </c>
      <c r="O6" s="24" t="s">
        <v>75</v>
      </c>
      <c r="Q6" s="31" t="s">
        <v>76</v>
      </c>
      <c r="R6" s="2"/>
      <c r="S6" s="31" t="s">
        <v>77</v>
      </c>
      <c r="T6" s="1">
        <v>2</v>
      </c>
      <c r="U6" s="32" t="s">
        <v>78</v>
      </c>
      <c r="V6" s="33">
        <v>0.375</v>
      </c>
      <c r="W6" s="1">
        <v>2</v>
      </c>
      <c r="Y6" s="5" t="s">
        <v>70</v>
      </c>
      <c r="Z6" s="5" t="s">
        <v>71</v>
      </c>
      <c r="AA6" s="5" t="s">
        <v>70</v>
      </c>
      <c r="AB6" s="5" t="s">
        <v>71</v>
      </c>
    </row>
    <row r="7" spans="1:28">
      <c r="A7" s="1">
        <f t="shared" ref="A7:A37" si="0">IF(NOT(ISERROR(VLOOKUP(B7,rngFeriados,1,FALSE))),"F",IF(B7="","",WEEKDAY($B7,1)))</f>
        <v>3</v>
      </c>
      <c r="B7" s="8">
        <f>CAPA!$C$4</f>
        <v>42675</v>
      </c>
      <c r="C7" s="9" t="str">
        <f>IF(B7="","",IF(WEEKDAY(B7,1)=1,"Domingo",IF(WEEKDAY(B7,1)=2,"Segunda",IF(WEEKDAY(B7,1)=3,"Terça",IF(WEEKDAY(B7,1)=4,"Quarta",IF(WEEKDAY(B7,1)=5,"Quinta",IF(WEEKDAY(B7,1)=6,"Sexta",IF(WEEKDAY(B7,1)=7,"Sábado"))))))))</f>
        <v>Terça</v>
      </c>
      <c r="D7" s="10">
        <v>336</v>
      </c>
      <c r="E7" s="10">
        <v>1200</v>
      </c>
      <c r="F7" s="10">
        <v>1200</v>
      </c>
      <c r="G7" s="10">
        <v>2049</v>
      </c>
      <c r="I7" s="25">
        <f t="shared" ref="I7:I37" si="1">IF(ISERROR(IF(OR($Z7="",$Z7=0),0,(IF(TEXT($Z7,"[hh]:mm:ss")&lt;TEXT($Y7,"[hh]:mm:ss"),(1-$Y7+$Z7),$Z7-$Y7))+IF(OR($AB7="",$AB7=0),0,(IF(TEXT($AB7,"[hh]:mm:ss")&lt;TEXT($AA7,"[hh]:mm:ss"),(1-$AA7+$AB7),$AB7-$AA7))))),0,IF(OR($Z7="",$Z7=0),0,(IF(TEXT($Z7,"[hh]:mm:ss")&lt;TEXT($Y7,"[hh]:mm:ss"),(1-$Y7+$Z7),$Z7-$Y7))+IF(OR($AB7="",$AB7=0),0,(IF(TEXT($AB7,"[hh]:mm:ss")&lt;TEXT($AA7,"[hh]:mm:ss"),(1-$AA7+$AB7),$AB7-$AA7)))))</f>
        <v>0.717361111111111</v>
      </c>
      <c r="K7" s="26">
        <f t="shared" ref="K7:K37" si="2">IF($A7="",0,IF(OR((VLOOKUP($A7,$T$6:$V$13,3,FALSE)-$I7)&lt;0,$Y7=""),0,(VLOOKUP($A7,$T$6:$V$13,3,FALSE)-$I7)))</f>
        <v>0</v>
      </c>
      <c r="M7" s="27">
        <f t="shared" ref="M7:M37" si="3">IF($A7="",0,IF(($I7-VLOOKUP($A7,$T$6:$V$13,3,FALSE))&lt;0,0,($I7-VLOOKUP($A7,$T$6:$V$13,3,FALSE))))</f>
        <v>0.342361111111111</v>
      </c>
      <c r="O7" s="28"/>
      <c r="Q7" s="27">
        <f>IF($A7="",0,IF($M7&lt;=VLOOKUP($A7,PREMISSAS!$A$4:$H$11,4,FALSE),$M7,VLOOKUP($A7,PREMISSAS!$A$4:$H$11,4,FALSE)))</f>
        <v>0.333333333333333</v>
      </c>
      <c r="R7" s="2"/>
      <c r="S7" s="27">
        <f>IF($A7="",0,IF($M7&gt;VLOOKUP($A7,PREMISSAS!$A$4:$H$11,4,FALSE),$M7-VLOOKUP($A7,PREMISSAS!$A$4:$H$11,4,FALSE),0))</f>
        <v>0.0090277777777778</v>
      </c>
      <c r="T7" s="1">
        <v>3</v>
      </c>
      <c r="U7" s="32" t="s">
        <v>79</v>
      </c>
      <c r="V7" s="33">
        <v>0.375</v>
      </c>
      <c r="W7" s="1">
        <v>3</v>
      </c>
      <c r="X7" s="34"/>
      <c r="Y7" s="40" t="str">
        <f t="shared" ref="Y7:Y37" si="4">IF(OR(D7="",D7=0,D7="FALTA",D7="SUSPENSO",D7="SUSPENSÃO"),"",TEXT(D7,"##"":""##"))</f>
        <v>3:36</v>
      </c>
      <c r="Z7" s="40" t="str">
        <f t="shared" ref="Z7:Z37" si="5">IF(OR(E7="",E7=0,E7="FALTA",E7="SUSPENSO",E7="SUSPENSÃO"),"",TEXT(E7,"##"":""##"))</f>
        <v>12:00</v>
      </c>
      <c r="AA7" s="40" t="str">
        <f t="shared" ref="AA7:AA37" si="6">IF(OR(F7="",F7=0,F7="FALTA",F7="SUSPENSO",F7="SUSPENSÃO"),"",TEXT(F7,"##"":""##"))</f>
        <v>12:00</v>
      </c>
      <c r="AB7" s="40" t="str">
        <f t="shared" ref="AB7:AB37" si="7">IF(OR(G7="",G7=0,G7="FALTA",G7="SUSPENSO",G7="SUSPENSÃO"),"",TEXT(G7,"##"":""##"))</f>
        <v>20:49</v>
      </c>
    </row>
    <row r="8" spans="1:28">
      <c r="A8" s="1" t="str">
        <f t="shared" si="0"/>
        <v>F</v>
      </c>
      <c r="B8" s="8">
        <f>IF(B7="","",IF((B7+1)&gt;CAPA!$E$4,"",B7+1))</f>
        <v>42676</v>
      </c>
      <c r="C8" s="9" t="str">
        <f t="shared" ref="C8:C37" si="8">IF(B8="","",IF(WEEKDAY(B8,1)=1,"Domingo",IF(WEEKDAY(B8,1)=2,"Segunda",IF(WEEKDAY(B8,1)=3,"Terça",IF(WEEKDAY(B8,1)=4,"Quarta",IF(WEEKDAY(B8,1)=5,"Quinta",IF(WEEKDAY(B8,1)=6,"Sexta",IF(WEEKDAY(B8,1)=7,"Sábado"))))))))</f>
        <v>Quarta</v>
      </c>
      <c r="D8" s="10"/>
      <c r="E8" s="10"/>
      <c r="F8" s="10"/>
      <c r="G8" s="10"/>
      <c r="I8" s="25">
        <f t="shared" si="1"/>
        <v>0</v>
      </c>
      <c r="K8" s="26">
        <f t="shared" si="2"/>
        <v>0</v>
      </c>
      <c r="M8" s="27">
        <f t="shared" si="3"/>
        <v>0</v>
      </c>
      <c r="O8" s="28"/>
      <c r="Q8" s="27">
        <f>IF($A8="",0,IF($M8&lt;=VLOOKUP($A8,PREMISSAS!$A$4:$H$11,4,FALSE),$M8,VLOOKUP($A8,PREMISSAS!$A$4:$H$11,4,FALSE)))</f>
        <v>0</v>
      </c>
      <c r="R8" s="2"/>
      <c r="S8" s="27">
        <f>IF($A8="",0,IF($M8&gt;VLOOKUP($A8,PREMISSAS!$A$4:$H$11,4,FALSE),$M8-VLOOKUP($A8,PREMISSAS!$A$4:$H$11,4,FALSE),0))</f>
        <v>0</v>
      </c>
      <c r="T8" s="1">
        <v>4</v>
      </c>
      <c r="U8" s="32" t="s">
        <v>80</v>
      </c>
      <c r="V8" s="33">
        <v>0.375</v>
      </c>
      <c r="W8" s="1">
        <v>4</v>
      </c>
      <c r="Y8" s="40" t="str">
        <f t="shared" si="4"/>
        <v/>
      </c>
      <c r="Z8" s="40" t="str">
        <f t="shared" si="5"/>
        <v/>
      </c>
      <c r="AA8" s="40" t="str">
        <f t="shared" si="6"/>
        <v/>
      </c>
      <c r="AB8" s="40" t="str">
        <f t="shared" si="7"/>
        <v/>
      </c>
    </row>
    <row r="9" spans="1:28">
      <c r="A9" s="1">
        <f t="shared" si="0"/>
        <v>5</v>
      </c>
      <c r="B9" s="8">
        <f>IF(B8="","",IF((B8+1)&gt;CAPA!$E$4,"",B8+1))</f>
        <v>42677</v>
      </c>
      <c r="C9" s="9" t="str">
        <f t="shared" si="8"/>
        <v>Quinta</v>
      </c>
      <c r="D9" s="10">
        <v>520</v>
      </c>
      <c r="E9" s="10">
        <v>1200</v>
      </c>
      <c r="F9" s="10">
        <v>1200</v>
      </c>
      <c r="G9" s="10">
        <v>1657</v>
      </c>
      <c r="I9" s="25">
        <f t="shared" si="1"/>
        <v>0.484027777777778</v>
      </c>
      <c r="K9" s="26">
        <f t="shared" si="2"/>
        <v>0</v>
      </c>
      <c r="M9" s="27">
        <f t="shared" si="3"/>
        <v>0.109027777777778</v>
      </c>
      <c r="O9" s="28"/>
      <c r="Q9" s="27">
        <f>IF($A9="",0,IF($M9&lt;=VLOOKUP($A9,PREMISSAS!$A$4:$H$11,4,FALSE),$M9,VLOOKUP($A9,PREMISSAS!$A$4:$H$11,4,FALSE)))</f>
        <v>0.109027777777778</v>
      </c>
      <c r="R9" s="2"/>
      <c r="S9" s="27">
        <f>IF($A9="",0,IF($M9&gt;VLOOKUP($A9,PREMISSAS!$A$4:$H$11,4,FALSE),$M9-VLOOKUP($A9,PREMISSAS!$A$4:$H$11,4,FALSE),0))</f>
        <v>0</v>
      </c>
      <c r="T9" s="1">
        <v>5</v>
      </c>
      <c r="U9" s="32" t="s">
        <v>81</v>
      </c>
      <c r="V9" s="33">
        <v>0.375</v>
      </c>
      <c r="W9" s="1">
        <v>5</v>
      </c>
      <c r="Y9" s="40" t="str">
        <f t="shared" si="4"/>
        <v>5:20</v>
      </c>
      <c r="Z9" s="40" t="str">
        <f t="shared" si="5"/>
        <v>12:00</v>
      </c>
      <c r="AA9" s="40" t="str">
        <f t="shared" si="6"/>
        <v>12:00</v>
      </c>
      <c r="AB9" s="40" t="str">
        <f t="shared" si="7"/>
        <v>16:57</v>
      </c>
    </row>
    <row r="10" spans="1:28">
      <c r="A10" s="1">
        <f t="shared" si="0"/>
        <v>6</v>
      </c>
      <c r="B10" s="8">
        <f>IF(B9="","",IF((B9+1)&gt;CAPA!$E$4,"",B9+1))</f>
        <v>42678</v>
      </c>
      <c r="C10" s="9" t="str">
        <f t="shared" si="8"/>
        <v>Sexta</v>
      </c>
      <c r="D10" s="10">
        <v>258</v>
      </c>
      <c r="E10" s="10">
        <v>1200</v>
      </c>
      <c r="F10" s="10">
        <v>1200</v>
      </c>
      <c r="G10" s="10">
        <v>1629</v>
      </c>
      <c r="I10" s="25">
        <f t="shared" si="1"/>
        <v>0.563194444444444</v>
      </c>
      <c r="K10" s="26">
        <f t="shared" si="2"/>
        <v>0</v>
      </c>
      <c r="M10" s="27">
        <f t="shared" si="3"/>
        <v>0.229861111111111</v>
      </c>
      <c r="O10" s="28"/>
      <c r="Q10" s="27">
        <f>IF($A10="",0,IF($M10&lt;=VLOOKUP($A10,PREMISSAS!$A$4:$H$11,4,FALSE),$M10,VLOOKUP($A10,PREMISSAS!$A$4:$H$11,4,FALSE)))</f>
        <v>0.229861111111111</v>
      </c>
      <c r="R10" s="2"/>
      <c r="S10" s="27">
        <f>IF($A10="",0,IF($M10&gt;VLOOKUP($A10,PREMISSAS!$A$4:$H$11,4,FALSE),$M10-VLOOKUP($A10,PREMISSAS!$A$4:$H$11,4,FALSE),0))</f>
        <v>0</v>
      </c>
      <c r="T10" s="1">
        <v>6</v>
      </c>
      <c r="U10" s="32" t="s">
        <v>82</v>
      </c>
      <c r="V10" s="33">
        <v>0.333333333333333</v>
      </c>
      <c r="W10" s="1">
        <v>6</v>
      </c>
      <c r="X10" s="35"/>
      <c r="Y10" s="40" t="str">
        <f t="shared" si="4"/>
        <v>2:58</v>
      </c>
      <c r="Z10" s="40" t="str">
        <f t="shared" si="5"/>
        <v>12:00</v>
      </c>
      <c r="AA10" s="40" t="str">
        <f t="shared" si="6"/>
        <v>12:00</v>
      </c>
      <c r="AB10" s="40" t="str">
        <f t="shared" si="7"/>
        <v>16:29</v>
      </c>
    </row>
    <row r="11" spans="1:28">
      <c r="A11" s="1">
        <f t="shared" si="0"/>
        <v>7</v>
      </c>
      <c r="B11" s="8">
        <f>IF(B10="","",IF((B10+1)&gt;CAPA!$E$4,"",B10+1))</f>
        <v>42679</v>
      </c>
      <c r="C11" s="9" t="str">
        <f t="shared" si="8"/>
        <v>Sábado</v>
      </c>
      <c r="D11" s="10"/>
      <c r="E11" s="10"/>
      <c r="F11" s="10"/>
      <c r="G11" s="10"/>
      <c r="I11" s="25">
        <f t="shared" si="1"/>
        <v>0</v>
      </c>
      <c r="K11" s="26">
        <f t="shared" si="2"/>
        <v>0</v>
      </c>
      <c r="M11" s="27">
        <f t="shared" si="3"/>
        <v>0</v>
      </c>
      <c r="O11" s="28"/>
      <c r="Q11" s="27">
        <f>IF($A11="",0,IF($M11&lt;=VLOOKUP($A11,PREMISSAS!$A$4:$H$11,4,FALSE),$M11,VLOOKUP($A11,PREMISSAS!$A$4:$H$11,4,FALSE)))</f>
        <v>0</v>
      </c>
      <c r="R11" s="2"/>
      <c r="S11" s="27">
        <f>IF($A11="",0,IF($M11&gt;VLOOKUP($A11,PREMISSAS!$A$4:$H$11,4,FALSE),$M11-VLOOKUP($A11,PREMISSAS!$A$4:$H$11,4,FALSE),0))</f>
        <v>0</v>
      </c>
      <c r="T11" s="1">
        <v>7</v>
      </c>
      <c r="U11" s="32" t="s">
        <v>58</v>
      </c>
      <c r="V11" s="33">
        <v>0</v>
      </c>
      <c r="W11" s="1">
        <v>7</v>
      </c>
      <c r="Y11" s="40" t="str">
        <f t="shared" si="4"/>
        <v/>
      </c>
      <c r="Z11" s="40" t="str">
        <f t="shared" si="5"/>
        <v/>
      </c>
      <c r="AA11" s="40" t="str">
        <f t="shared" si="6"/>
        <v/>
      </c>
      <c r="AB11" s="40" t="str">
        <f t="shared" si="7"/>
        <v/>
      </c>
    </row>
    <row r="12" spans="1:28">
      <c r="A12" s="1">
        <f t="shared" si="0"/>
        <v>1</v>
      </c>
      <c r="B12" s="8">
        <f>IF(B11="","",IF((B11+1)&gt;CAPA!$E$4,"",B11+1))</f>
        <v>42680</v>
      </c>
      <c r="C12" s="9" t="str">
        <f t="shared" si="8"/>
        <v>Domingo</v>
      </c>
      <c r="D12" s="10"/>
      <c r="E12" s="10"/>
      <c r="F12" s="10"/>
      <c r="G12" s="10"/>
      <c r="I12" s="25">
        <f t="shared" si="1"/>
        <v>0</v>
      </c>
      <c r="K12" s="26">
        <f t="shared" si="2"/>
        <v>0</v>
      </c>
      <c r="M12" s="27">
        <f t="shared" si="3"/>
        <v>0</v>
      </c>
      <c r="O12" s="28"/>
      <c r="Q12" s="27">
        <f>IF($A12="",0,IF($M12&lt;=VLOOKUP($A12,PREMISSAS!$A$4:$H$11,4,FALSE),$M12,VLOOKUP($A12,PREMISSAS!$A$4:$H$11,4,FALSE)))</f>
        <v>0</v>
      </c>
      <c r="R12" s="2"/>
      <c r="S12" s="27">
        <f>IF($A12="",0,IF($M12&gt;VLOOKUP($A12,PREMISSAS!$A$4:$H$11,4,FALSE),$M12-VLOOKUP($A12,PREMISSAS!$A$4:$H$11,4,FALSE),0))</f>
        <v>0</v>
      </c>
      <c r="T12" s="1">
        <v>1</v>
      </c>
      <c r="U12" s="32" t="s">
        <v>59</v>
      </c>
      <c r="V12" s="33">
        <v>0</v>
      </c>
      <c r="W12" s="1">
        <v>1</v>
      </c>
      <c r="Y12" s="40" t="str">
        <f t="shared" si="4"/>
        <v/>
      </c>
      <c r="Z12" s="40" t="str">
        <f t="shared" si="5"/>
        <v/>
      </c>
      <c r="AA12" s="40" t="str">
        <f t="shared" si="6"/>
        <v/>
      </c>
      <c r="AB12" s="40" t="str">
        <f t="shared" si="7"/>
        <v/>
      </c>
    </row>
    <row r="13" spans="1:28">
      <c r="A13" s="1">
        <f t="shared" si="0"/>
        <v>2</v>
      </c>
      <c r="B13" s="8">
        <f>IF(B12="","",IF((B12+1)&gt;CAPA!$E$4,"",B12+1))</f>
        <v>42681</v>
      </c>
      <c r="C13" s="9" t="str">
        <f t="shared" si="8"/>
        <v>Segunda</v>
      </c>
      <c r="D13" s="10">
        <v>519</v>
      </c>
      <c r="E13" s="10">
        <v>1200</v>
      </c>
      <c r="F13" s="10">
        <v>1200</v>
      </c>
      <c r="G13" s="10">
        <v>1518</v>
      </c>
      <c r="I13" s="25">
        <f t="shared" si="1"/>
        <v>0.415972222222222</v>
      </c>
      <c r="K13" s="26">
        <f t="shared" si="2"/>
        <v>0</v>
      </c>
      <c r="M13" s="27">
        <f t="shared" si="3"/>
        <v>0.0409722222222222</v>
      </c>
      <c r="O13" s="28"/>
      <c r="Q13" s="27">
        <f>IF($A13="",0,IF($M13&lt;=VLOOKUP($A13,PREMISSAS!$A$4:$H$11,4,FALSE),$M13,VLOOKUP($A13,PREMISSAS!$A$4:$H$11,4,FALSE)))</f>
        <v>0.0409722222222222</v>
      </c>
      <c r="R13" s="2"/>
      <c r="S13" s="27">
        <f>IF($A13="",0,IF($M13&gt;VLOOKUP($A13,PREMISSAS!$A$4:$H$11,4,FALSE),$M13-VLOOKUP($A13,PREMISSAS!$A$4:$H$11,4,FALSE),0))</f>
        <v>0</v>
      </c>
      <c r="T13" s="1" t="s">
        <v>36</v>
      </c>
      <c r="U13" s="32" t="s">
        <v>31</v>
      </c>
      <c r="V13" s="33">
        <v>0</v>
      </c>
      <c r="W13" s="1" t="s">
        <v>36</v>
      </c>
      <c r="Y13" s="40" t="str">
        <f t="shared" si="4"/>
        <v>5:19</v>
      </c>
      <c r="Z13" s="40" t="str">
        <f t="shared" si="5"/>
        <v>12:00</v>
      </c>
      <c r="AA13" s="40" t="str">
        <f t="shared" si="6"/>
        <v>12:00</v>
      </c>
      <c r="AB13" s="40" t="str">
        <f t="shared" si="7"/>
        <v>15:18</v>
      </c>
    </row>
    <row r="14" spans="1:28">
      <c r="A14" s="1">
        <f t="shared" si="0"/>
        <v>3</v>
      </c>
      <c r="B14" s="8">
        <f>IF(B13="","",IF((B13+1)&gt;CAPA!$E$4,"",B13+1))</f>
        <v>42682</v>
      </c>
      <c r="C14" s="9" t="str">
        <f t="shared" si="8"/>
        <v>Terça</v>
      </c>
      <c r="D14" s="10">
        <v>534</v>
      </c>
      <c r="E14" s="10">
        <v>1200</v>
      </c>
      <c r="F14" s="10">
        <v>1200</v>
      </c>
      <c r="G14" s="10">
        <v>1510</v>
      </c>
      <c r="I14" s="25">
        <f t="shared" si="1"/>
        <v>0.4</v>
      </c>
      <c r="K14" s="26">
        <f t="shared" si="2"/>
        <v>0</v>
      </c>
      <c r="M14" s="27">
        <f t="shared" si="3"/>
        <v>0.025</v>
      </c>
      <c r="O14" s="28"/>
      <c r="Q14" s="27">
        <f>IF($A14="",0,IF($M14&lt;=VLOOKUP($A14,PREMISSAS!$A$4:$H$11,4,FALSE),$M14,VLOOKUP($A14,PREMISSAS!$A$4:$H$11,4,FALSE)))</f>
        <v>0.025</v>
      </c>
      <c r="R14" s="2"/>
      <c r="S14" s="27">
        <f>IF($A14="",0,IF($M14&gt;VLOOKUP($A14,PREMISSAS!$A$4:$H$11,4,FALSE),$M14-VLOOKUP($A14,PREMISSAS!$A$4:$H$11,4,FALSE),0))</f>
        <v>0</v>
      </c>
      <c r="T14" s="1"/>
      <c r="W14" s="1"/>
      <c r="Y14" s="40" t="str">
        <f t="shared" si="4"/>
        <v>5:34</v>
      </c>
      <c r="Z14" s="40" t="str">
        <f t="shared" si="5"/>
        <v>12:00</v>
      </c>
      <c r="AA14" s="40" t="str">
        <f t="shared" si="6"/>
        <v>12:00</v>
      </c>
      <c r="AB14" s="40" t="str">
        <f t="shared" si="7"/>
        <v>15:10</v>
      </c>
    </row>
    <row r="15" spans="1:28">
      <c r="A15" s="1">
        <f t="shared" si="0"/>
        <v>4</v>
      </c>
      <c r="B15" s="8">
        <f>IF(B14="","",IF((B14+1)&gt;CAPA!$E$4,"",B14+1))</f>
        <v>42683</v>
      </c>
      <c r="C15" s="9" t="str">
        <f t="shared" si="8"/>
        <v>Quarta</v>
      </c>
      <c r="D15" s="10">
        <v>426</v>
      </c>
      <c r="E15" s="10">
        <v>1200</v>
      </c>
      <c r="F15" s="10">
        <v>1200</v>
      </c>
      <c r="G15" s="10">
        <v>1650</v>
      </c>
      <c r="I15" s="25">
        <f t="shared" si="1"/>
        <v>0.516666666666667</v>
      </c>
      <c r="K15" s="26">
        <f t="shared" si="2"/>
        <v>0</v>
      </c>
      <c r="M15" s="27">
        <f t="shared" si="3"/>
        <v>0.141666666666667</v>
      </c>
      <c r="O15" s="28"/>
      <c r="Q15" s="27">
        <f>IF($A15="",0,IF($M15&lt;=VLOOKUP($A15,PREMISSAS!$A$4:$H$11,4,FALSE),$M15,VLOOKUP($A15,PREMISSAS!$A$4:$H$11,4,FALSE)))</f>
        <v>0.141666666666667</v>
      </c>
      <c r="R15" s="2"/>
      <c r="S15" s="27">
        <f>IF($A15="",0,IF($M15&gt;VLOOKUP($A15,PREMISSAS!$A$4:$H$11,4,FALSE),$M15-VLOOKUP($A15,PREMISSAS!$A$4:$H$11,4,FALSE),0))</f>
        <v>0</v>
      </c>
      <c r="T15" s="1"/>
      <c r="W15" s="1"/>
      <c r="Y15" s="40" t="str">
        <f t="shared" si="4"/>
        <v>4:26</v>
      </c>
      <c r="Z15" s="40" t="str">
        <f t="shared" si="5"/>
        <v>12:00</v>
      </c>
      <c r="AA15" s="40" t="str">
        <f t="shared" si="6"/>
        <v>12:00</v>
      </c>
      <c r="AB15" s="40" t="str">
        <f t="shared" si="7"/>
        <v>16:50</v>
      </c>
    </row>
    <row r="16" spans="1:28">
      <c r="A16" s="1">
        <f t="shared" si="0"/>
        <v>5</v>
      </c>
      <c r="B16" s="8">
        <f>IF(B15="","",IF((B15+1)&gt;CAPA!$E$4,"",B15+1))</f>
        <v>42684</v>
      </c>
      <c r="C16" s="9" t="str">
        <f t="shared" si="8"/>
        <v>Quinta</v>
      </c>
      <c r="D16" s="10">
        <v>526</v>
      </c>
      <c r="E16" s="10">
        <v>1200</v>
      </c>
      <c r="F16" s="10">
        <v>1200</v>
      </c>
      <c r="G16" s="10">
        <v>1736</v>
      </c>
      <c r="I16" s="25">
        <f t="shared" si="1"/>
        <v>0.506944444444444</v>
      </c>
      <c r="K16" s="26">
        <f t="shared" si="2"/>
        <v>0</v>
      </c>
      <c r="M16" s="27">
        <f t="shared" si="3"/>
        <v>0.131944444444444</v>
      </c>
      <c r="O16" s="28"/>
      <c r="Q16" s="27">
        <f>IF($A16="",0,IF($M16&lt;=VLOOKUP($A16,PREMISSAS!$A$4:$H$11,4,FALSE),$M16,VLOOKUP($A16,PREMISSAS!$A$4:$H$11,4,FALSE)))</f>
        <v>0.131944444444444</v>
      </c>
      <c r="R16" s="2"/>
      <c r="S16" s="27">
        <f>IF($A16="",0,IF($M16&gt;VLOOKUP($A16,PREMISSAS!$A$4:$H$11,4,FALSE),$M16-VLOOKUP($A16,PREMISSAS!$A$4:$H$11,4,FALSE),0))</f>
        <v>0</v>
      </c>
      <c r="T16" s="1"/>
      <c r="W16" s="1"/>
      <c r="Y16" s="40" t="str">
        <f t="shared" si="4"/>
        <v>5:26</v>
      </c>
      <c r="Z16" s="40" t="str">
        <f t="shared" si="5"/>
        <v>12:00</v>
      </c>
      <c r="AA16" s="40" t="str">
        <f t="shared" si="6"/>
        <v>12:00</v>
      </c>
      <c r="AB16" s="40" t="str">
        <f t="shared" si="7"/>
        <v>17:36</v>
      </c>
    </row>
    <row r="17" spans="1:28">
      <c r="A17" s="1">
        <f t="shared" si="0"/>
        <v>6</v>
      </c>
      <c r="B17" s="8">
        <f>IF(B16="","",IF((B16+1)&gt;CAPA!$E$4,"",B16+1))</f>
        <v>42685</v>
      </c>
      <c r="C17" s="9" t="str">
        <f t="shared" si="8"/>
        <v>Sexta</v>
      </c>
      <c r="D17" s="10">
        <v>520</v>
      </c>
      <c r="E17" s="10">
        <v>1200</v>
      </c>
      <c r="F17" s="10">
        <v>1200</v>
      </c>
      <c r="G17" s="10">
        <v>1817</v>
      </c>
      <c r="I17" s="25">
        <f t="shared" si="1"/>
        <v>0.539583333333333</v>
      </c>
      <c r="K17" s="26">
        <f t="shared" si="2"/>
        <v>0</v>
      </c>
      <c r="M17" s="27">
        <f t="shared" si="3"/>
        <v>0.20625</v>
      </c>
      <c r="O17" s="28"/>
      <c r="Q17" s="27">
        <f>IF($A17="",0,IF($M17&lt;=VLOOKUP($A17,PREMISSAS!$A$4:$H$11,4,FALSE),$M17,VLOOKUP($A17,PREMISSAS!$A$4:$H$11,4,FALSE)))</f>
        <v>0.20625</v>
      </c>
      <c r="R17" s="2"/>
      <c r="S17" s="27">
        <f>IF($A17="",0,IF($M17&gt;VLOOKUP($A17,PREMISSAS!$A$4:$H$11,4,FALSE),$M17-VLOOKUP($A17,PREMISSAS!$A$4:$H$11,4,FALSE),0))</f>
        <v>0</v>
      </c>
      <c r="T17" s="1"/>
      <c r="W17" s="1"/>
      <c r="Y17" s="40" t="str">
        <f t="shared" si="4"/>
        <v>5:20</v>
      </c>
      <c r="Z17" s="40" t="str">
        <f t="shared" si="5"/>
        <v>12:00</v>
      </c>
      <c r="AA17" s="40" t="str">
        <f t="shared" si="6"/>
        <v>12:00</v>
      </c>
      <c r="AB17" s="40" t="str">
        <f t="shared" si="7"/>
        <v>18:17</v>
      </c>
    </row>
    <row r="18" spans="1:28">
      <c r="A18" s="1">
        <f t="shared" si="0"/>
        <v>7</v>
      </c>
      <c r="B18" s="8">
        <f>IF(B17="","",IF((B17+1)&gt;CAPA!$E$4,"",B17+1))</f>
        <v>42686</v>
      </c>
      <c r="C18" s="9" t="str">
        <f t="shared" si="8"/>
        <v>Sábado</v>
      </c>
      <c r="D18" s="10"/>
      <c r="E18" s="10"/>
      <c r="F18" s="10"/>
      <c r="G18" s="10"/>
      <c r="I18" s="25">
        <f t="shared" si="1"/>
        <v>0</v>
      </c>
      <c r="K18" s="26">
        <f t="shared" si="2"/>
        <v>0</v>
      </c>
      <c r="M18" s="27">
        <f t="shared" si="3"/>
        <v>0</v>
      </c>
      <c r="O18" s="28"/>
      <c r="Q18" s="27">
        <f>IF($A18="",0,IF($M18&lt;=VLOOKUP($A18,PREMISSAS!$A$4:$H$11,4,FALSE),$M18,VLOOKUP($A18,PREMISSAS!$A$4:$H$11,4,FALSE)))</f>
        <v>0</v>
      </c>
      <c r="R18" s="2"/>
      <c r="S18" s="27">
        <f>IF($A18="",0,IF($M18&gt;VLOOKUP($A18,PREMISSAS!$A$4:$H$11,4,FALSE),$M18-VLOOKUP($A18,PREMISSAS!$A$4:$H$11,4,FALSE),0))</f>
        <v>0</v>
      </c>
      <c r="T18" s="1"/>
      <c r="W18" s="1"/>
      <c r="Y18" s="40" t="str">
        <f t="shared" si="4"/>
        <v/>
      </c>
      <c r="Z18" s="40" t="str">
        <f t="shared" si="5"/>
        <v/>
      </c>
      <c r="AA18" s="40" t="str">
        <f t="shared" si="6"/>
        <v/>
      </c>
      <c r="AB18" s="40" t="str">
        <f t="shared" si="7"/>
        <v/>
      </c>
    </row>
    <row r="19" spans="1:28">
      <c r="A19" s="1">
        <f t="shared" si="0"/>
        <v>1</v>
      </c>
      <c r="B19" s="8">
        <f>IF(B18="","",IF((B18+1)&gt;CAPA!$E$4,"",B18+1))</f>
        <v>42687</v>
      </c>
      <c r="C19" s="9" t="str">
        <f t="shared" si="8"/>
        <v>Domingo</v>
      </c>
      <c r="D19" s="10"/>
      <c r="E19" s="10"/>
      <c r="F19" s="10"/>
      <c r="G19" s="10"/>
      <c r="I19" s="25">
        <f t="shared" si="1"/>
        <v>0</v>
      </c>
      <c r="K19" s="26">
        <f t="shared" si="2"/>
        <v>0</v>
      </c>
      <c r="M19" s="27">
        <f t="shared" si="3"/>
        <v>0</v>
      </c>
      <c r="O19" s="28"/>
      <c r="Q19" s="27">
        <f>IF($A19="",0,IF($M19&lt;=VLOOKUP($A19,PREMISSAS!$A$4:$H$11,4,FALSE),$M19,VLOOKUP($A19,PREMISSAS!$A$4:$H$11,4,FALSE)))</f>
        <v>0</v>
      </c>
      <c r="R19" s="2"/>
      <c r="S19" s="27">
        <f>IF($A19="",0,IF($M19&gt;VLOOKUP($A19,PREMISSAS!$A$4:$H$11,4,FALSE),$M19-VLOOKUP($A19,PREMISSAS!$A$4:$H$11,4,FALSE),0))</f>
        <v>0</v>
      </c>
      <c r="T19" s="1"/>
      <c r="W19" s="1"/>
      <c r="Y19" s="40" t="str">
        <f t="shared" si="4"/>
        <v/>
      </c>
      <c r="Z19" s="40" t="str">
        <f t="shared" si="5"/>
        <v/>
      </c>
      <c r="AA19" s="40" t="str">
        <f t="shared" si="6"/>
        <v/>
      </c>
      <c r="AB19" s="40" t="str">
        <f t="shared" si="7"/>
        <v/>
      </c>
    </row>
    <row r="20" spans="1:28">
      <c r="A20" s="1">
        <f t="shared" si="0"/>
        <v>2</v>
      </c>
      <c r="B20" s="8">
        <f>IF(B19="","",IF((B19+1)&gt;CAPA!$E$4,"",B19+1))</f>
        <v>42688</v>
      </c>
      <c r="C20" s="9" t="str">
        <f t="shared" si="8"/>
        <v>Segunda</v>
      </c>
      <c r="D20" s="10">
        <v>522</v>
      </c>
      <c r="E20" s="10">
        <v>1200</v>
      </c>
      <c r="F20" s="10">
        <v>1200</v>
      </c>
      <c r="G20" s="10">
        <v>1253</v>
      </c>
      <c r="I20" s="25">
        <f t="shared" si="1"/>
        <v>0.313194444444444</v>
      </c>
      <c r="K20" s="26">
        <f t="shared" si="2"/>
        <v>0.0618055555555556</v>
      </c>
      <c r="M20" s="27">
        <f t="shared" si="3"/>
        <v>0</v>
      </c>
      <c r="O20" s="28"/>
      <c r="Q20" s="27">
        <f>IF($A20="",0,IF($M20&lt;=VLOOKUP($A20,PREMISSAS!$A$4:$H$11,4,FALSE),$M20,VLOOKUP($A20,PREMISSAS!$A$4:$H$11,4,FALSE)))</f>
        <v>0</v>
      </c>
      <c r="R20" s="2"/>
      <c r="S20" s="27">
        <f>IF($A20="",0,IF($M20&gt;VLOOKUP($A20,PREMISSAS!$A$4:$H$11,4,FALSE),$M20-VLOOKUP($A20,PREMISSAS!$A$4:$H$11,4,FALSE),0))</f>
        <v>0</v>
      </c>
      <c r="T20" s="1"/>
      <c r="W20" s="1"/>
      <c r="Y20" s="40" t="str">
        <f t="shared" si="4"/>
        <v>5:22</v>
      </c>
      <c r="Z20" s="40" t="str">
        <f t="shared" si="5"/>
        <v>12:00</v>
      </c>
      <c r="AA20" s="40" t="str">
        <f t="shared" si="6"/>
        <v>12:00</v>
      </c>
      <c r="AB20" s="40" t="str">
        <f t="shared" si="7"/>
        <v>12:53</v>
      </c>
    </row>
    <row r="21" spans="1:28">
      <c r="A21" s="1" t="str">
        <f t="shared" si="0"/>
        <v>F</v>
      </c>
      <c r="B21" s="8">
        <f>IF(B20="","",IF((B20+1)&gt;CAPA!$E$4,"",B20+1))</f>
        <v>42689</v>
      </c>
      <c r="C21" s="9" t="str">
        <f t="shared" si="8"/>
        <v>Terça</v>
      </c>
      <c r="D21" s="10"/>
      <c r="E21" s="10"/>
      <c r="F21" s="10"/>
      <c r="G21" s="10"/>
      <c r="I21" s="25">
        <f t="shared" si="1"/>
        <v>0</v>
      </c>
      <c r="K21" s="26">
        <f t="shared" si="2"/>
        <v>0</v>
      </c>
      <c r="M21" s="27">
        <f t="shared" si="3"/>
        <v>0</v>
      </c>
      <c r="O21" s="28"/>
      <c r="Q21" s="27">
        <f>IF($A21="",0,IF($M21&lt;=VLOOKUP($A21,PREMISSAS!$A$4:$H$11,4,FALSE),$M21,VLOOKUP($A21,PREMISSAS!$A$4:$H$11,4,FALSE)))</f>
        <v>0</v>
      </c>
      <c r="R21" s="2"/>
      <c r="S21" s="27">
        <f>IF($A21="",0,IF($M21&gt;VLOOKUP($A21,PREMISSAS!$A$4:$H$11,4,FALSE),$M21-VLOOKUP($A21,PREMISSAS!$A$4:$H$11,4,FALSE),0))</f>
        <v>0</v>
      </c>
      <c r="T21" s="1"/>
      <c r="W21" s="1"/>
      <c r="Y21" s="40" t="str">
        <f t="shared" si="4"/>
        <v/>
      </c>
      <c r="Z21" s="40" t="str">
        <f t="shared" si="5"/>
        <v/>
      </c>
      <c r="AA21" s="40" t="str">
        <f t="shared" si="6"/>
        <v/>
      </c>
      <c r="AB21" s="40" t="str">
        <f t="shared" si="7"/>
        <v/>
      </c>
    </row>
    <row r="22" spans="1:28">
      <c r="A22" s="1">
        <f t="shared" si="0"/>
        <v>4</v>
      </c>
      <c r="B22" s="8">
        <f>IF(B21="","",IF((B21+1)&gt;CAPA!$E$4,"",B21+1))</f>
        <v>42690</v>
      </c>
      <c r="C22" s="9" t="str">
        <f t="shared" si="8"/>
        <v>Quarta</v>
      </c>
      <c r="D22" s="10">
        <v>502</v>
      </c>
      <c r="E22" s="10">
        <v>1200</v>
      </c>
      <c r="F22" s="10">
        <v>1200</v>
      </c>
      <c r="G22" s="10">
        <v>1613</v>
      </c>
      <c r="I22" s="25">
        <f t="shared" si="1"/>
        <v>0.465972222222222</v>
      </c>
      <c r="K22" s="26">
        <f t="shared" si="2"/>
        <v>0</v>
      </c>
      <c r="M22" s="27">
        <f t="shared" si="3"/>
        <v>0.0909722222222222</v>
      </c>
      <c r="O22" s="28"/>
      <c r="Q22" s="27">
        <f>IF($A22="",0,IF($M22&lt;=VLOOKUP($A22,PREMISSAS!$A$4:$H$11,4,FALSE),$M22,VLOOKUP($A22,PREMISSAS!$A$4:$H$11,4,FALSE)))</f>
        <v>0.0909722222222222</v>
      </c>
      <c r="R22" s="2"/>
      <c r="S22" s="27">
        <f>IF($A22="",0,IF($M22&gt;VLOOKUP($A22,PREMISSAS!$A$4:$H$11,4,FALSE),$M22-VLOOKUP($A22,PREMISSAS!$A$4:$H$11,4,FALSE),0))</f>
        <v>0</v>
      </c>
      <c r="T22" s="1"/>
      <c r="W22" s="1"/>
      <c r="Y22" s="40" t="str">
        <f t="shared" si="4"/>
        <v>5:02</v>
      </c>
      <c r="Z22" s="40" t="str">
        <f t="shared" si="5"/>
        <v>12:00</v>
      </c>
      <c r="AA22" s="40" t="str">
        <f t="shared" si="6"/>
        <v>12:00</v>
      </c>
      <c r="AB22" s="40" t="str">
        <f t="shared" si="7"/>
        <v>16:13</v>
      </c>
    </row>
    <row r="23" spans="1:28">
      <c r="A23" s="1">
        <f t="shared" si="0"/>
        <v>5</v>
      </c>
      <c r="B23" s="8">
        <f>IF(B22="","",IF((B22+1)&gt;CAPA!$E$4,"",B22+1))</f>
        <v>42691</v>
      </c>
      <c r="C23" s="9" t="str">
        <f t="shared" si="8"/>
        <v>Quinta</v>
      </c>
      <c r="D23" s="10">
        <v>510</v>
      </c>
      <c r="E23" s="10">
        <v>1200</v>
      </c>
      <c r="F23" s="10">
        <v>1200</v>
      </c>
      <c r="G23" s="10">
        <v>1717</v>
      </c>
      <c r="I23" s="25">
        <f t="shared" si="1"/>
        <v>0.504861111111111</v>
      </c>
      <c r="K23" s="26">
        <f t="shared" si="2"/>
        <v>0</v>
      </c>
      <c r="M23" s="27">
        <f t="shared" si="3"/>
        <v>0.129861111111111</v>
      </c>
      <c r="O23" s="28"/>
      <c r="Q23" s="27">
        <f>IF($A23="",0,IF($M23&lt;=VLOOKUP($A23,PREMISSAS!$A$4:$H$11,4,FALSE),$M23,VLOOKUP($A23,PREMISSAS!$A$4:$H$11,4,FALSE)))</f>
        <v>0.129861111111111</v>
      </c>
      <c r="R23" s="2"/>
      <c r="S23" s="27">
        <f>IF($A23="",0,IF($M23&gt;VLOOKUP($A23,PREMISSAS!$A$4:$H$11,4,FALSE),$M23-VLOOKUP($A23,PREMISSAS!$A$4:$H$11,4,FALSE),0))</f>
        <v>0</v>
      </c>
      <c r="T23" s="1"/>
      <c r="W23" s="1"/>
      <c r="Y23" s="40" t="str">
        <f t="shared" si="4"/>
        <v>5:10</v>
      </c>
      <c r="Z23" s="40" t="str">
        <f t="shared" si="5"/>
        <v>12:00</v>
      </c>
      <c r="AA23" s="40" t="str">
        <f t="shared" si="6"/>
        <v>12:00</v>
      </c>
      <c r="AB23" s="40" t="str">
        <f t="shared" si="7"/>
        <v>17:17</v>
      </c>
    </row>
    <row r="24" spans="1:28">
      <c r="A24" s="1">
        <f t="shared" si="0"/>
        <v>6</v>
      </c>
      <c r="B24" s="8">
        <f>IF(B23="","",IF((B23+1)&gt;CAPA!$E$4,"",B23+1))</f>
        <v>42692</v>
      </c>
      <c r="C24" s="9" t="str">
        <f t="shared" si="8"/>
        <v>Sexta</v>
      </c>
      <c r="D24" s="10">
        <v>514</v>
      </c>
      <c r="E24" s="10">
        <v>1200</v>
      </c>
      <c r="F24" s="10">
        <v>1200</v>
      </c>
      <c r="G24" s="10">
        <v>2210</v>
      </c>
      <c r="I24" s="25">
        <f t="shared" si="1"/>
        <v>0.705555555555556</v>
      </c>
      <c r="K24" s="26">
        <f t="shared" si="2"/>
        <v>0</v>
      </c>
      <c r="M24" s="27">
        <f t="shared" si="3"/>
        <v>0.372222222222222</v>
      </c>
      <c r="O24" s="28"/>
      <c r="Q24" s="27">
        <f>IF($A24="",0,IF($M24&lt;=VLOOKUP($A24,PREMISSAS!$A$4:$H$11,4,FALSE),$M24,VLOOKUP($A24,PREMISSAS!$A$4:$H$11,4,FALSE)))</f>
        <v>0.333333333333333</v>
      </c>
      <c r="R24" s="2"/>
      <c r="S24" s="27">
        <f>IF($A24="",0,IF($M24&gt;VLOOKUP($A24,PREMISSAS!$A$4:$H$11,4,FALSE),$M24-VLOOKUP($A24,PREMISSAS!$A$4:$H$11,4,FALSE),0))</f>
        <v>0.038888888888889</v>
      </c>
      <c r="T24" s="1"/>
      <c r="W24" s="1"/>
      <c r="Y24" s="40" t="str">
        <f t="shared" si="4"/>
        <v>5:14</v>
      </c>
      <c r="Z24" s="40" t="str">
        <f t="shared" si="5"/>
        <v>12:00</v>
      </c>
      <c r="AA24" s="40" t="str">
        <f t="shared" si="6"/>
        <v>12:00</v>
      </c>
      <c r="AB24" s="40" t="str">
        <f t="shared" si="7"/>
        <v>22:10</v>
      </c>
    </row>
    <row r="25" spans="1:28">
      <c r="A25" s="1">
        <f t="shared" si="0"/>
        <v>7</v>
      </c>
      <c r="B25" s="8">
        <f>IF(B24="","",IF((B24+1)&gt;CAPA!$E$4,"",B24+1))</f>
        <v>42693</v>
      </c>
      <c r="C25" s="9" t="str">
        <f t="shared" si="8"/>
        <v>Sábado</v>
      </c>
      <c r="D25" s="10"/>
      <c r="E25" s="10"/>
      <c r="F25" s="10"/>
      <c r="G25" s="10"/>
      <c r="I25" s="25">
        <f t="shared" si="1"/>
        <v>0</v>
      </c>
      <c r="K25" s="26">
        <f t="shared" si="2"/>
        <v>0</v>
      </c>
      <c r="M25" s="27">
        <f t="shared" si="3"/>
        <v>0</v>
      </c>
      <c r="O25" s="28"/>
      <c r="Q25" s="27">
        <f>IF($A25="",0,IF($M25&lt;=VLOOKUP($A25,PREMISSAS!$A$4:$H$11,4,FALSE),$M25,VLOOKUP($A25,PREMISSAS!$A$4:$H$11,4,FALSE)))</f>
        <v>0</v>
      </c>
      <c r="R25" s="2"/>
      <c r="S25" s="27">
        <f>IF($A25="",0,IF($M25&gt;VLOOKUP($A25,PREMISSAS!$A$4:$H$11,4,FALSE),$M25-VLOOKUP($A25,PREMISSAS!$A$4:$H$11,4,FALSE),0))</f>
        <v>0</v>
      </c>
      <c r="T25" s="1"/>
      <c r="W25" s="1"/>
      <c r="Y25" s="40" t="str">
        <f t="shared" si="4"/>
        <v/>
      </c>
      <c r="Z25" s="40" t="str">
        <f t="shared" si="5"/>
        <v/>
      </c>
      <c r="AA25" s="40" t="str">
        <f t="shared" si="6"/>
        <v/>
      </c>
      <c r="AB25" s="40" t="str">
        <f t="shared" si="7"/>
        <v/>
      </c>
    </row>
    <row r="26" spans="1:28">
      <c r="A26" s="1" t="str">
        <f t="shared" si="0"/>
        <v>F</v>
      </c>
      <c r="B26" s="8">
        <f>IF(B25="","",IF((B25+1)&gt;CAPA!$E$4,"",B25+1))</f>
        <v>42694</v>
      </c>
      <c r="C26" s="9" t="str">
        <f t="shared" si="8"/>
        <v>Domingo</v>
      </c>
      <c r="D26" s="10"/>
      <c r="E26" s="10"/>
      <c r="F26" s="10"/>
      <c r="G26" s="10"/>
      <c r="I26" s="25">
        <f t="shared" si="1"/>
        <v>0</v>
      </c>
      <c r="K26" s="26">
        <f t="shared" si="2"/>
        <v>0</v>
      </c>
      <c r="M26" s="27">
        <f t="shared" si="3"/>
        <v>0</v>
      </c>
      <c r="O26" s="28"/>
      <c r="Q26" s="27">
        <f>IF($A26="",0,IF($M26&lt;=VLOOKUP($A26,PREMISSAS!$A$4:$H$11,4,FALSE),$M26,VLOOKUP($A26,PREMISSAS!$A$4:$H$11,4,FALSE)))</f>
        <v>0</v>
      </c>
      <c r="R26" s="2"/>
      <c r="S26" s="27">
        <f>IF($A26="",0,IF($M26&gt;VLOOKUP($A26,PREMISSAS!$A$4:$H$11,4,FALSE),$M26-VLOOKUP($A26,PREMISSAS!$A$4:$H$11,4,FALSE),0))</f>
        <v>0</v>
      </c>
      <c r="T26" s="1"/>
      <c r="W26" s="1"/>
      <c r="Y26" s="40" t="str">
        <f t="shared" si="4"/>
        <v/>
      </c>
      <c r="Z26" s="40" t="str">
        <f t="shared" si="5"/>
        <v/>
      </c>
      <c r="AA26" s="40" t="str">
        <f t="shared" si="6"/>
        <v/>
      </c>
      <c r="AB26" s="40" t="str">
        <f t="shared" si="7"/>
        <v/>
      </c>
    </row>
    <row r="27" spans="1:28">
      <c r="A27" s="1">
        <f t="shared" si="0"/>
        <v>2</v>
      </c>
      <c r="B27" s="8">
        <f>IF(B26="","",IF((B26+1)&gt;CAPA!$E$4,"",B26+1))</f>
        <v>42695</v>
      </c>
      <c r="C27" s="9" t="str">
        <f t="shared" si="8"/>
        <v>Segunda</v>
      </c>
      <c r="D27" s="10">
        <v>728</v>
      </c>
      <c r="E27" s="10">
        <v>1200</v>
      </c>
      <c r="F27" s="10">
        <v>1200</v>
      </c>
      <c r="G27" s="10">
        <v>1903</v>
      </c>
      <c r="I27" s="25">
        <f t="shared" si="1"/>
        <v>0.482638888888889</v>
      </c>
      <c r="K27" s="26">
        <f t="shared" si="2"/>
        <v>0</v>
      </c>
      <c r="M27" s="27">
        <f t="shared" si="3"/>
        <v>0.107638888888889</v>
      </c>
      <c r="O27" s="28"/>
      <c r="Q27" s="27">
        <f>IF($A27="",0,IF($M27&lt;=VLOOKUP($A27,PREMISSAS!$A$4:$H$11,4,FALSE),$M27,VLOOKUP($A27,PREMISSAS!$A$4:$H$11,4,FALSE)))</f>
        <v>0.107638888888889</v>
      </c>
      <c r="R27" s="2"/>
      <c r="S27" s="27">
        <f>IF($A27="",0,IF($M27&gt;VLOOKUP($A27,PREMISSAS!$A$4:$H$11,4,FALSE),$M27-VLOOKUP($A27,PREMISSAS!$A$4:$H$11,4,FALSE),0))</f>
        <v>0</v>
      </c>
      <c r="T27" s="1"/>
      <c r="W27" s="1"/>
      <c r="Y27" s="40" t="str">
        <f t="shared" si="4"/>
        <v>7:28</v>
      </c>
      <c r="Z27" s="40" t="str">
        <f t="shared" si="5"/>
        <v>12:00</v>
      </c>
      <c r="AA27" s="40" t="str">
        <f t="shared" si="6"/>
        <v>12:00</v>
      </c>
      <c r="AB27" s="40" t="str">
        <f t="shared" si="7"/>
        <v>19:03</v>
      </c>
    </row>
    <row r="28" spans="1:28">
      <c r="A28" s="1">
        <f t="shared" si="0"/>
        <v>3</v>
      </c>
      <c r="B28" s="8">
        <f>IF(B27="","",IF((B27+1)&gt;CAPA!$E$4,"",B27+1))</f>
        <v>42696</v>
      </c>
      <c r="C28" s="9" t="str">
        <f t="shared" si="8"/>
        <v>Terça</v>
      </c>
      <c r="D28" s="10">
        <v>524</v>
      </c>
      <c r="E28" s="10">
        <v>1200</v>
      </c>
      <c r="F28" s="10">
        <v>1200</v>
      </c>
      <c r="G28" s="10">
        <v>1846</v>
      </c>
      <c r="I28" s="25">
        <f t="shared" si="1"/>
        <v>0.556944444444444</v>
      </c>
      <c r="K28" s="26">
        <f t="shared" si="2"/>
        <v>0</v>
      </c>
      <c r="M28" s="27">
        <f t="shared" si="3"/>
        <v>0.181944444444444</v>
      </c>
      <c r="O28" s="28"/>
      <c r="Q28" s="27">
        <f>IF($A28="",0,IF($M28&lt;=VLOOKUP($A28,PREMISSAS!$A$4:$H$11,4,FALSE),$M28,VLOOKUP($A28,PREMISSAS!$A$4:$H$11,4,FALSE)))</f>
        <v>0.181944444444444</v>
      </c>
      <c r="R28" s="2"/>
      <c r="S28" s="27">
        <f>IF($A28="",0,IF($M28&gt;VLOOKUP($A28,PREMISSAS!$A$4:$H$11,4,FALSE),$M28-VLOOKUP($A28,PREMISSAS!$A$4:$H$11,4,FALSE),0))</f>
        <v>0</v>
      </c>
      <c r="T28" s="1"/>
      <c r="W28" s="1"/>
      <c r="Y28" s="40" t="str">
        <f t="shared" si="4"/>
        <v>5:24</v>
      </c>
      <c r="Z28" s="40" t="str">
        <f t="shared" si="5"/>
        <v>12:00</v>
      </c>
      <c r="AA28" s="40" t="str">
        <f t="shared" si="6"/>
        <v>12:00</v>
      </c>
      <c r="AB28" s="40" t="str">
        <f t="shared" si="7"/>
        <v>18:46</v>
      </c>
    </row>
    <row r="29" spans="1:28">
      <c r="A29" s="1">
        <f t="shared" si="0"/>
        <v>4</v>
      </c>
      <c r="B29" s="8">
        <f>IF(B28="","",IF((B28+1)&gt;CAPA!$E$4,"",B28+1))</f>
        <v>42697</v>
      </c>
      <c r="C29" s="9" t="str">
        <f t="shared" si="8"/>
        <v>Quarta</v>
      </c>
      <c r="D29" s="10">
        <v>519</v>
      </c>
      <c r="E29" s="10">
        <v>1200</v>
      </c>
      <c r="F29" s="10">
        <v>1200</v>
      </c>
      <c r="G29" s="10">
        <v>1819</v>
      </c>
      <c r="I29" s="25">
        <f t="shared" si="1"/>
        <v>0.541666666666667</v>
      </c>
      <c r="K29" s="26">
        <f t="shared" si="2"/>
        <v>0</v>
      </c>
      <c r="M29" s="27">
        <f t="shared" si="3"/>
        <v>0.166666666666667</v>
      </c>
      <c r="O29" s="28"/>
      <c r="Q29" s="27">
        <f>IF($A29="",0,IF($M29&lt;=VLOOKUP($A29,PREMISSAS!$A$4:$H$11,4,FALSE),$M29,VLOOKUP($A29,PREMISSAS!$A$4:$H$11,4,FALSE)))</f>
        <v>0.166666666666667</v>
      </c>
      <c r="R29" s="2"/>
      <c r="S29" s="27">
        <f>IF($A29="",0,IF($M29&gt;VLOOKUP($A29,PREMISSAS!$A$4:$H$11,4,FALSE),$M29-VLOOKUP($A29,PREMISSAS!$A$4:$H$11,4,FALSE),0))</f>
        <v>0</v>
      </c>
      <c r="T29" s="1"/>
      <c r="W29" s="1"/>
      <c r="Y29" s="40" t="str">
        <f t="shared" si="4"/>
        <v>5:19</v>
      </c>
      <c r="Z29" s="40" t="str">
        <f t="shared" si="5"/>
        <v>12:00</v>
      </c>
      <c r="AA29" s="40" t="str">
        <f t="shared" si="6"/>
        <v>12:00</v>
      </c>
      <c r="AB29" s="40" t="str">
        <f t="shared" si="7"/>
        <v>18:19</v>
      </c>
    </row>
    <row r="30" spans="1:28">
      <c r="A30" s="1">
        <f t="shared" si="0"/>
        <v>5</v>
      </c>
      <c r="B30" s="8">
        <f>IF(B29="","",IF((B29+1)&gt;CAPA!$E$4,"",B29+1))</f>
        <v>42698</v>
      </c>
      <c r="C30" s="9" t="str">
        <f t="shared" si="8"/>
        <v>Quinta</v>
      </c>
      <c r="D30" s="10">
        <v>745</v>
      </c>
      <c r="E30" s="10">
        <v>1200</v>
      </c>
      <c r="F30" s="10">
        <v>1200</v>
      </c>
      <c r="G30" s="10">
        <v>1933</v>
      </c>
      <c r="I30" s="25">
        <f t="shared" si="1"/>
        <v>0.491666666666667</v>
      </c>
      <c r="K30" s="26">
        <f t="shared" si="2"/>
        <v>0</v>
      </c>
      <c r="M30" s="27">
        <f t="shared" si="3"/>
        <v>0.116666666666667</v>
      </c>
      <c r="O30" s="28"/>
      <c r="Q30" s="27">
        <f>IF($A30="",0,IF($M30&lt;=VLOOKUP($A30,PREMISSAS!$A$4:$H$11,4,FALSE),$M30,VLOOKUP($A30,PREMISSAS!$A$4:$H$11,4,FALSE)))</f>
        <v>0.116666666666667</v>
      </c>
      <c r="R30" s="2"/>
      <c r="S30" s="27">
        <f>IF($A30="",0,IF($M30&gt;VLOOKUP($A30,PREMISSAS!$A$4:$H$11,4,FALSE),$M30-VLOOKUP($A30,PREMISSAS!$A$4:$H$11,4,FALSE),0))</f>
        <v>0</v>
      </c>
      <c r="T30" s="1"/>
      <c r="W30" s="1"/>
      <c r="Y30" s="40" t="str">
        <f t="shared" si="4"/>
        <v>7:45</v>
      </c>
      <c r="Z30" s="40" t="str">
        <f t="shared" si="5"/>
        <v>12:00</v>
      </c>
      <c r="AA30" s="40" t="str">
        <f t="shared" si="6"/>
        <v>12:00</v>
      </c>
      <c r="AB30" s="40" t="str">
        <f t="shared" si="7"/>
        <v>19:33</v>
      </c>
    </row>
    <row r="31" spans="1:28">
      <c r="A31" s="1">
        <f t="shared" si="0"/>
        <v>6</v>
      </c>
      <c r="B31" s="8">
        <f>IF(B30="","",IF((B30+1)&gt;CAPA!$E$4,"",B30+1))</f>
        <v>42699</v>
      </c>
      <c r="C31" s="9" t="str">
        <f t="shared" si="8"/>
        <v>Sexta</v>
      </c>
      <c r="D31" s="10">
        <v>718</v>
      </c>
      <c r="E31" s="10">
        <v>1200</v>
      </c>
      <c r="F31" s="10">
        <v>1200</v>
      </c>
      <c r="G31" s="10">
        <v>1955</v>
      </c>
      <c r="I31" s="25">
        <f t="shared" si="1"/>
        <v>0.525694444444444</v>
      </c>
      <c r="K31" s="26">
        <f t="shared" si="2"/>
        <v>0</v>
      </c>
      <c r="M31" s="27">
        <f t="shared" si="3"/>
        <v>0.192361111111111</v>
      </c>
      <c r="O31" s="28"/>
      <c r="Q31" s="27">
        <f>IF($A31="",0,IF($M31&lt;=VLOOKUP($A31,PREMISSAS!$A$4:$H$11,4,FALSE),$M31,VLOOKUP($A31,PREMISSAS!$A$4:$H$11,4,FALSE)))</f>
        <v>0.192361111111111</v>
      </c>
      <c r="R31" s="2"/>
      <c r="S31" s="27">
        <f>IF($A31="",0,IF($M31&gt;VLOOKUP($A31,PREMISSAS!$A$4:$H$11,4,FALSE),$M31-VLOOKUP($A31,PREMISSAS!$A$4:$H$11,4,FALSE),0))</f>
        <v>0</v>
      </c>
      <c r="T31" s="1"/>
      <c r="W31" s="1"/>
      <c r="Y31" s="40" t="str">
        <f t="shared" si="4"/>
        <v>7:18</v>
      </c>
      <c r="Z31" s="40" t="str">
        <f t="shared" si="5"/>
        <v>12:00</v>
      </c>
      <c r="AA31" s="40" t="str">
        <f t="shared" si="6"/>
        <v>12:00</v>
      </c>
      <c r="AB31" s="40" t="str">
        <f t="shared" si="7"/>
        <v>19:55</v>
      </c>
    </row>
    <row r="32" spans="1:28">
      <c r="A32" s="1">
        <f t="shared" si="0"/>
        <v>7</v>
      </c>
      <c r="B32" s="8">
        <f>IF(B31="","",IF((B31+1)&gt;CAPA!$E$4,"",B31+1))</f>
        <v>42700</v>
      </c>
      <c r="C32" s="9" t="str">
        <f t="shared" si="8"/>
        <v>Sábado</v>
      </c>
      <c r="D32" s="10"/>
      <c r="E32" s="10"/>
      <c r="F32" s="10"/>
      <c r="G32" s="10"/>
      <c r="I32" s="25">
        <f t="shared" si="1"/>
        <v>0</v>
      </c>
      <c r="K32" s="26">
        <f t="shared" si="2"/>
        <v>0</v>
      </c>
      <c r="M32" s="27">
        <f t="shared" si="3"/>
        <v>0</v>
      </c>
      <c r="O32" s="28"/>
      <c r="Q32" s="27">
        <f>IF($A32="",0,IF($M32&lt;=VLOOKUP($A32,PREMISSAS!$A$4:$H$11,4,FALSE),$M32,VLOOKUP($A32,PREMISSAS!$A$4:$H$11,4,FALSE)))</f>
        <v>0</v>
      </c>
      <c r="R32" s="2"/>
      <c r="S32" s="27">
        <f>IF($A32="",0,IF($M32&gt;VLOOKUP($A32,PREMISSAS!$A$4:$H$11,4,FALSE),$M32-VLOOKUP($A32,PREMISSAS!$A$4:$H$11,4,FALSE),0))</f>
        <v>0</v>
      </c>
      <c r="T32" s="1"/>
      <c r="W32" s="1"/>
      <c r="Y32" s="40" t="str">
        <f t="shared" si="4"/>
        <v/>
      </c>
      <c r="Z32" s="40" t="str">
        <f t="shared" si="5"/>
        <v/>
      </c>
      <c r="AA32" s="40" t="str">
        <f t="shared" si="6"/>
        <v/>
      </c>
      <c r="AB32" s="40" t="str">
        <f t="shared" si="7"/>
        <v/>
      </c>
    </row>
    <row r="33" spans="1:28">
      <c r="A33" s="1">
        <f t="shared" si="0"/>
        <v>1</v>
      </c>
      <c r="B33" s="8">
        <f>IF(B32="","",IF((B32+1)&gt;CAPA!$E$4,"",B32+1))</f>
        <v>42701</v>
      </c>
      <c r="C33" s="9" t="str">
        <f t="shared" si="8"/>
        <v>Domingo</v>
      </c>
      <c r="D33" s="10"/>
      <c r="E33" s="10"/>
      <c r="F33" s="10"/>
      <c r="G33" s="10"/>
      <c r="I33" s="25">
        <f t="shared" si="1"/>
        <v>0</v>
      </c>
      <c r="K33" s="26">
        <f t="shared" si="2"/>
        <v>0</v>
      </c>
      <c r="M33" s="27">
        <f t="shared" si="3"/>
        <v>0</v>
      </c>
      <c r="O33" s="28"/>
      <c r="Q33" s="27">
        <f>IF($A33="",0,IF($M33&lt;=VLOOKUP($A33,PREMISSAS!$A$4:$H$11,4,FALSE),$M33,VLOOKUP($A33,PREMISSAS!$A$4:$H$11,4,FALSE)))</f>
        <v>0</v>
      </c>
      <c r="R33" s="2"/>
      <c r="S33" s="27">
        <f>IF($A33="",0,IF($M33&gt;VLOOKUP($A33,PREMISSAS!$A$4:$H$11,4,FALSE),$M33-VLOOKUP($A33,PREMISSAS!$A$4:$H$11,4,FALSE),0))</f>
        <v>0</v>
      </c>
      <c r="T33" s="1"/>
      <c r="W33" s="1"/>
      <c r="Y33" s="40" t="str">
        <f t="shared" si="4"/>
        <v/>
      </c>
      <c r="Z33" s="40" t="str">
        <f t="shared" si="5"/>
        <v/>
      </c>
      <c r="AA33" s="40" t="str">
        <f t="shared" si="6"/>
        <v/>
      </c>
      <c r="AB33" s="40" t="str">
        <f t="shared" si="7"/>
        <v/>
      </c>
    </row>
    <row r="34" spans="1:28">
      <c r="A34" s="1">
        <f t="shared" si="0"/>
        <v>2</v>
      </c>
      <c r="B34" s="8">
        <f>IF(B33="","",IF((B33+1)&gt;CAPA!$E$4,"",B33+1))</f>
        <v>42702</v>
      </c>
      <c r="C34" s="9" t="str">
        <f t="shared" si="8"/>
        <v>Segunda</v>
      </c>
      <c r="D34" s="10">
        <v>518</v>
      </c>
      <c r="E34" s="10">
        <v>1200</v>
      </c>
      <c r="F34" s="10">
        <v>1200</v>
      </c>
      <c r="G34" s="10">
        <v>1716</v>
      </c>
      <c r="I34" s="25">
        <f t="shared" si="1"/>
        <v>0.498611111111111</v>
      </c>
      <c r="K34" s="26">
        <f t="shared" si="2"/>
        <v>0</v>
      </c>
      <c r="M34" s="27">
        <f t="shared" si="3"/>
        <v>0.123611111111111</v>
      </c>
      <c r="O34" s="28"/>
      <c r="Q34" s="27">
        <f>IF($A34="",0,IF($M34&lt;=VLOOKUP($A34,PREMISSAS!$A$4:$H$11,4,FALSE),$M34,VLOOKUP($A34,PREMISSAS!$A$4:$H$11,4,FALSE)))</f>
        <v>0.123611111111111</v>
      </c>
      <c r="R34" s="2"/>
      <c r="S34" s="27">
        <f>IF($A34="",0,IF($M34&gt;VLOOKUP($A34,PREMISSAS!$A$4:$H$11,4,FALSE),$M34-VLOOKUP($A34,PREMISSAS!$A$4:$H$11,4,FALSE),0))</f>
        <v>0</v>
      </c>
      <c r="T34" s="1"/>
      <c r="W34" s="1"/>
      <c r="Y34" s="40" t="str">
        <f t="shared" si="4"/>
        <v>5:18</v>
      </c>
      <c r="Z34" s="40" t="str">
        <f t="shared" si="5"/>
        <v>12:00</v>
      </c>
      <c r="AA34" s="40" t="str">
        <f t="shared" si="6"/>
        <v>12:00</v>
      </c>
      <c r="AB34" s="40" t="str">
        <f t="shared" si="7"/>
        <v>17:16</v>
      </c>
    </row>
    <row r="35" spans="1:28">
      <c r="A35" s="1">
        <f t="shared" si="0"/>
        <v>3</v>
      </c>
      <c r="B35" s="8">
        <f>IF(B34="","",IF((B34+1)&gt;CAPA!$E$4,"",B34+1))</f>
        <v>42703</v>
      </c>
      <c r="C35" s="9" t="str">
        <f t="shared" si="8"/>
        <v>Terça</v>
      </c>
      <c r="D35" s="10">
        <v>622</v>
      </c>
      <c r="E35" s="10">
        <v>1200</v>
      </c>
      <c r="F35" s="10">
        <v>1200</v>
      </c>
      <c r="G35" s="10">
        <v>1821</v>
      </c>
      <c r="I35" s="25">
        <f t="shared" si="1"/>
        <v>0.499305555555556</v>
      </c>
      <c r="K35" s="26">
        <f t="shared" si="2"/>
        <v>0</v>
      </c>
      <c r="M35" s="27">
        <f t="shared" si="3"/>
        <v>0.124305555555556</v>
      </c>
      <c r="O35" s="28"/>
      <c r="Q35" s="27">
        <f>IF($A35="",0,IF($M35&lt;=VLOOKUP($A35,PREMISSAS!$A$4:$H$11,4,FALSE),$M35,VLOOKUP($A35,PREMISSAS!$A$4:$H$11,4,FALSE)))</f>
        <v>0.124305555555556</v>
      </c>
      <c r="R35" s="2"/>
      <c r="S35" s="27">
        <f>IF($A35="",0,IF($M35&gt;VLOOKUP($A35,PREMISSAS!$A$4:$H$11,4,FALSE),$M35-VLOOKUP($A35,PREMISSAS!$A$4:$H$11,4,FALSE),0))</f>
        <v>0</v>
      </c>
      <c r="T35" s="1"/>
      <c r="W35" s="1"/>
      <c r="Y35" s="40" t="str">
        <f t="shared" si="4"/>
        <v>6:22</v>
      </c>
      <c r="Z35" s="40" t="str">
        <f t="shared" si="5"/>
        <v>12:00</v>
      </c>
      <c r="AA35" s="40" t="str">
        <f t="shared" si="6"/>
        <v>12:00</v>
      </c>
      <c r="AB35" s="40" t="str">
        <f t="shared" si="7"/>
        <v>18:21</v>
      </c>
    </row>
    <row r="36" spans="1:28">
      <c r="A36" s="1">
        <f t="shared" si="0"/>
        <v>4</v>
      </c>
      <c r="B36" s="8">
        <f>IF(B35="","",IF((B35+1)&gt;CAPA!$E$4,"",B35+1))</f>
        <v>42704</v>
      </c>
      <c r="C36" s="9" t="str">
        <f t="shared" si="8"/>
        <v>Quarta</v>
      </c>
      <c r="D36" s="10">
        <v>544</v>
      </c>
      <c r="E36" s="10">
        <v>1200</v>
      </c>
      <c r="F36" s="10">
        <v>1200</v>
      </c>
      <c r="G36" s="10">
        <v>1842</v>
      </c>
      <c r="I36" s="25">
        <f t="shared" si="1"/>
        <v>0.540277777777778</v>
      </c>
      <c r="K36" s="26">
        <f t="shared" si="2"/>
        <v>0</v>
      </c>
      <c r="M36" s="27">
        <f t="shared" si="3"/>
        <v>0.165277777777778</v>
      </c>
      <c r="O36" s="28"/>
      <c r="Q36" s="27">
        <f>IF($A36="",0,IF($M36&lt;=VLOOKUP($A36,PREMISSAS!$A$4:$H$11,4,FALSE),$M36,VLOOKUP($A36,PREMISSAS!$A$4:$H$11,4,FALSE)))</f>
        <v>0.165277777777778</v>
      </c>
      <c r="R36" s="2"/>
      <c r="S36" s="27">
        <f>IF($A36="",0,IF($M36&gt;VLOOKUP($A36,PREMISSAS!$A$4:$H$11,4,FALSE),$M36-VLOOKUP($A36,PREMISSAS!$A$4:$H$11,4,FALSE),0))</f>
        <v>0</v>
      </c>
      <c r="T36" s="1"/>
      <c r="W36" s="1"/>
      <c r="Y36" s="40" t="str">
        <f t="shared" si="4"/>
        <v>5:44</v>
      </c>
      <c r="Z36" s="40" t="str">
        <f t="shared" si="5"/>
        <v>12:00</v>
      </c>
      <c r="AA36" s="40" t="str">
        <f t="shared" si="6"/>
        <v>12:00</v>
      </c>
      <c r="AB36" s="40" t="str">
        <f t="shared" si="7"/>
        <v>18:42</v>
      </c>
    </row>
    <row r="37" spans="1:28">
      <c r="A37" s="1" t="str">
        <f t="shared" si="0"/>
        <v/>
      </c>
      <c r="B37" s="8" t="str">
        <f>IF(B36="","",IF((B36+1)&gt;CAPA!$E$4,"",B36+1))</f>
        <v/>
      </c>
      <c r="C37" s="9" t="str">
        <f t="shared" si="8"/>
        <v/>
      </c>
      <c r="D37" s="10"/>
      <c r="E37" s="10"/>
      <c r="F37" s="10"/>
      <c r="G37" s="10"/>
      <c r="I37" s="25">
        <f t="shared" si="1"/>
        <v>0</v>
      </c>
      <c r="K37" s="26">
        <f t="shared" si="2"/>
        <v>0</v>
      </c>
      <c r="M37" s="27">
        <f t="shared" si="3"/>
        <v>0</v>
      </c>
      <c r="O37" s="28"/>
      <c r="Q37" s="27">
        <f>IF($A37="",0,IF($M37&lt;=VLOOKUP($A37,PREMISSAS!$A$4:$H$11,4,FALSE),$M37,VLOOKUP($A37,PREMISSAS!$A$4:$H$11,4,FALSE)))</f>
        <v>0</v>
      </c>
      <c r="R37" s="2"/>
      <c r="S37" s="27">
        <f>IF($A37="",0,IF($M37&gt;VLOOKUP($A37,PREMISSAS!$A$4:$H$11,4,FALSE),$M37-VLOOKUP($A37,PREMISSAS!$A$4:$H$11,4,FALSE),0))</f>
        <v>0</v>
      </c>
      <c r="T37" s="1"/>
      <c r="W37" s="1"/>
      <c r="Y37" s="40" t="str">
        <f t="shared" si="4"/>
        <v/>
      </c>
      <c r="Z37" s="40" t="str">
        <f t="shared" si="5"/>
        <v/>
      </c>
      <c r="AA37" s="40" t="str">
        <f t="shared" si="6"/>
        <v/>
      </c>
      <c r="AB37" s="40" t="str">
        <f t="shared" si="7"/>
        <v/>
      </c>
    </row>
    <row r="38" ht="4.5" customHeight="1" spans="18:28">
      <c r="R38" s="2"/>
      <c r="T38" s="1"/>
      <c r="W38" s="1"/>
      <c r="Y38" s="39"/>
      <c r="Z38" s="39"/>
      <c r="AA38" s="39"/>
      <c r="AB38" s="39"/>
    </row>
    <row r="39" ht="18.75" customHeight="1" spans="2:19">
      <c r="B39" s="11" t="s">
        <v>83</v>
      </c>
      <c r="C39" s="12"/>
      <c r="D39" s="13"/>
      <c r="E39" s="14" t="s">
        <v>84</v>
      </c>
      <c r="F39" s="15"/>
      <c r="G39" s="16">
        <f>COUNTIF($D$7:$D$37,"FALTA")+COUNTIF($D$7:$D$37,"SUSPENSÃO")+COUNTIF($D$7:$D$37,"SUSPENSO")</f>
        <v>0</v>
      </c>
      <c r="I39" s="25">
        <f>SUM($I$7:$I$37)</f>
        <v>10.2701388888889</v>
      </c>
      <c r="K39" s="26">
        <f>SUM($K$7:$K$37)</f>
        <v>0.0618055555555556</v>
      </c>
      <c r="M39" s="27">
        <f>SUM(M$7:M$37)</f>
        <v>2.99861111111111</v>
      </c>
      <c r="O39" s="27">
        <f>SUM(O$7:O$37)</f>
        <v>0</v>
      </c>
      <c r="Q39" s="27">
        <f>SUM(Q$7:Q$37)</f>
        <v>2.95069444444444</v>
      </c>
      <c r="R39" s="2"/>
      <c r="S39" s="27">
        <f>SUM(S$7:S$37)</f>
        <v>0.0479166666666668</v>
      </c>
    </row>
    <row r="40" ht="4.5" customHeight="1" spans="18:28">
      <c r="R40" s="2"/>
      <c r="T40" s="1"/>
      <c r="W40" s="1"/>
      <c r="Y40" s="39"/>
      <c r="Z40" s="39"/>
      <c r="AA40" s="39"/>
      <c r="AB40" s="39"/>
    </row>
    <row r="41" ht="30" customHeight="1" spans="2:19">
      <c r="B41" s="17" t="s">
        <v>85</v>
      </c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36"/>
    </row>
    <row r="42" spans="2:19">
      <c r="B42" s="19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37"/>
    </row>
  </sheetData>
  <sheetProtection sheet="1" selectLockedCells="1" objects="1" scenarios="1"/>
  <mergeCells count="10">
    <mergeCell ref="B2:V2"/>
    <mergeCell ref="B4:C4"/>
    <mergeCell ref="D4:G4"/>
    <mergeCell ref="I4:O4"/>
    <mergeCell ref="Q4:S4"/>
    <mergeCell ref="U4:V4"/>
    <mergeCell ref="Y4:AB4"/>
    <mergeCell ref="B39:D39"/>
    <mergeCell ref="E39:F39"/>
    <mergeCell ref="B41:S42"/>
  </mergeCells>
  <conditionalFormatting sqref="O9">
    <cfRule type="expression" dxfId="0" priority="29" stopIfTrue="1">
      <formula>$A7="F"</formula>
    </cfRule>
    <cfRule type="expression" dxfId="1" priority="30" stopIfTrue="1">
      <formula>$A7="D"</formula>
    </cfRule>
  </conditionalFormatting>
  <conditionalFormatting sqref="O10">
    <cfRule type="expression" dxfId="0" priority="15" stopIfTrue="1">
      <formula>$A7="F"</formula>
    </cfRule>
    <cfRule type="expression" dxfId="1" priority="16" stopIfTrue="1">
      <formula>$A7="D"</formula>
    </cfRule>
  </conditionalFormatting>
  <conditionalFormatting sqref="I39">
    <cfRule type="expression" dxfId="0" priority="11" stopIfTrue="1">
      <formula>$A39="F"</formula>
    </cfRule>
    <cfRule type="expression" dxfId="1" priority="12" stopIfTrue="1">
      <formula>$A39="D"</formula>
    </cfRule>
  </conditionalFormatting>
  <conditionalFormatting sqref="K39">
    <cfRule type="expression" dxfId="0" priority="9" stopIfTrue="1">
      <formula>$A39="F"</formula>
    </cfRule>
    <cfRule type="expression" dxfId="1" priority="10" stopIfTrue="1">
      <formula>$A39="D"</formula>
    </cfRule>
  </conditionalFormatting>
  <conditionalFormatting sqref="M39">
    <cfRule type="expression" dxfId="0" priority="7" stopIfTrue="1">
      <formula>$A39="F"</formula>
    </cfRule>
    <cfRule type="expression" dxfId="1" priority="8" stopIfTrue="1">
      <formula>$A39="D"</formula>
    </cfRule>
  </conditionalFormatting>
  <conditionalFormatting sqref="O39">
    <cfRule type="expression" dxfId="0" priority="5" stopIfTrue="1">
      <formula>$A39="F"</formula>
    </cfRule>
    <cfRule type="expression" dxfId="1" priority="6" stopIfTrue="1">
      <formula>$A39="D"</formula>
    </cfRule>
  </conditionalFormatting>
  <conditionalFormatting sqref="Q39">
    <cfRule type="expression" dxfId="0" priority="3" stopIfTrue="1">
      <formula>$A39="F"</formula>
    </cfRule>
    <cfRule type="expression" dxfId="1" priority="4" stopIfTrue="1">
      <formula>$A39="D"</formula>
    </cfRule>
  </conditionalFormatting>
  <conditionalFormatting sqref="S39">
    <cfRule type="expression" dxfId="0" priority="1" stopIfTrue="1">
      <formula>$A39="F"</formula>
    </cfRule>
    <cfRule type="expression" dxfId="1" priority="2" stopIfTrue="1">
      <formula>$A39="D"</formula>
    </cfRule>
  </conditionalFormatting>
  <conditionalFormatting sqref="O7:O37">
    <cfRule type="expression" dxfId="0" priority="13" stopIfTrue="1">
      <formula>$A7="F"</formula>
    </cfRule>
    <cfRule type="expression" dxfId="1" priority="14" stopIfTrue="1">
      <formula>$A7="D"</formula>
    </cfRule>
  </conditionalFormatting>
  <conditionalFormatting sqref="O11:O37">
    <cfRule type="expression" dxfId="0" priority="17" stopIfTrue="1">
      <formula>$A11="F"</formula>
    </cfRule>
    <cfRule type="expression" dxfId="1" priority="18" stopIfTrue="1">
      <formula>$A11="D"</formula>
    </cfRule>
  </conditionalFormatting>
  <conditionalFormatting sqref="S7:S37">
    <cfRule type="expression" dxfId="0" priority="19" stopIfTrue="1">
      <formula>$A7="F"</formula>
    </cfRule>
    <cfRule type="expression" dxfId="1" priority="20" stopIfTrue="1">
      <formula>$A7="D"</formula>
    </cfRule>
  </conditionalFormatting>
  <conditionalFormatting sqref="M7:M37 I7:I37 K7:K37 Q7:Q37 O8 B7:G37">
    <cfRule type="expression" dxfId="0" priority="25" stopIfTrue="1">
      <formula>$A7="F"</formula>
    </cfRule>
    <cfRule type="expression" dxfId="1" priority="26" stopIfTrue="1">
      <formula>$A7="D"</formula>
    </cfRule>
  </conditionalFormatting>
  <conditionalFormatting sqref="D10:G11 F15:F16 F20:F21 F25:F26 F30:F31 F35:F36">
    <cfRule type="expression" dxfId="0" priority="23" stopIfTrue="1">
      <formula>$A10="F"</formula>
    </cfRule>
    <cfRule type="expression" dxfId="1" priority="24" stopIfTrue="1">
      <formula>$A10="D"</formula>
    </cfRule>
  </conditionalFormatting>
  <dataValidations count="2">
    <dataValidation type="list" allowBlank="1" showInputMessage="1" showErrorMessage="1" sqref="IR7:IR37 IR65533:IR65563 IR131069:IR131099 IR196605:IR196635 IR262141:IR262171 IR327677:IR327707 IR393213:IR393243 IR458749:IR458779 IR524285:IR524315 IR589821:IR589851 IR655357:IR655387 IR720893:IR720923 IR786429:IR786459 IR851965:IR851995 IR917501:IR917531 IR983037:IR983067 SN7:SN37 SN65533:SN65563 SN131069:SN131099 SN196605:SN196635 SN262141:SN262171 SN327677:SN327707 SN393213:SN393243 SN458749:SN458779 SN524285:SN524315 SN589821:SN589851 SN655357:SN655387 SN720893:SN720923 SN786429:SN786459 SN851965:SN851995 SN917501:SN917531 SN983037:SN983067 ACJ7:ACJ37 ACJ65533:ACJ65563 ACJ131069:ACJ131099 ACJ196605:ACJ196635 ACJ262141:ACJ262171 ACJ327677:ACJ327707 ACJ393213:ACJ393243 ACJ458749:ACJ458779 ACJ524285:ACJ524315 ACJ589821:ACJ589851 ACJ655357:ACJ655387 ACJ720893:ACJ720923 ACJ786429:ACJ786459 ACJ851965:ACJ851995 ACJ917501:ACJ917531 ACJ983037:ACJ983067 AMF7:AMF37 AMF65533:AMF65563 AMF131069:AMF131099 AMF196605:AMF196635 AMF262141:AMF262171 AMF327677:AMF327707 AMF393213:AMF393243 AMF458749:AMF458779 AMF524285:AMF524315 AMF589821:AMF589851 AMF655357:AMF655387 AMF720893:AMF720923 AMF786429:AMF786459 AMF851965:AMF851995 AMF917501:AMF917531 AMF983037:AMF983067 AWB7:AWB37 AWB65533:AWB65563 AWB131069:AWB131099 AWB196605:AWB196635 AWB262141:AWB262171 AWB327677:AWB327707 AWB393213:AWB393243 AWB458749:AWB458779 AWB524285:AWB524315 AWB589821:AWB589851 AWB655357:AWB655387 AWB720893:AWB720923 AWB786429:AWB786459 AWB851965:AWB851995 AWB917501:AWB917531 AWB983037:AWB983067 BFX7:BFX37 BFX65533:BFX65563 BFX131069:BFX131099 BFX196605:BFX196635 BFX262141:BFX262171 BFX327677:BFX327707 BFX393213:BFX393243 BFX458749:BFX458779 BFX524285:BFX524315 BFX589821:BFX589851 BFX655357:BFX655387 BFX720893:BFX720923 BFX786429:BFX786459 BFX851965:BFX851995 BFX917501:BFX917531 BFX983037:BFX983067 BPT7:BPT37 BPT65533:BPT65563 BPT131069:BPT131099 BPT196605:BPT196635 BPT262141:BPT262171 BPT327677:BPT327707 BPT393213:BPT393243 BPT458749:BPT458779 BPT524285:BPT524315 BPT589821:BPT589851 BPT655357:BPT655387 BPT720893:BPT720923 BPT786429:BPT786459 BPT851965:BPT851995 BPT917501:BPT917531 BPT983037:BPT983067 BZP7:BZP37 BZP65533:BZP65563 BZP131069:BZP131099 BZP196605:BZP196635 BZP262141:BZP262171 BZP327677:BZP327707 BZP393213:BZP393243 BZP458749:BZP458779 BZP524285:BZP524315 BZP589821:BZP589851 BZP655357:BZP655387 BZP720893:BZP720923 BZP786429:BZP786459 BZP851965:BZP851995 BZP917501:BZP917531 BZP983037:BZP983067 CJL7:CJL37 CJL65533:CJL65563 CJL131069:CJL131099 CJL196605:CJL196635 CJL262141:CJL262171 CJL327677:CJL327707 CJL393213:CJL393243 CJL458749:CJL458779 CJL524285:CJL524315 CJL589821:CJL589851 CJL655357:CJL655387 CJL720893:CJL720923 CJL786429:CJL786459 CJL851965:CJL851995 CJL917501:CJL917531 CJL983037:CJL983067 CTH7:CTH37 CTH65533:CTH65563 CTH131069:CTH131099 CTH196605:CTH196635 CTH262141:CTH262171 CTH327677:CTH327707 CTH393213:CTH393243 CTH458749:CTH458779 CTH524285:CTH524315 CTH589821:CTH589851 CTH655357:CTH655387 CTH720893:CTH720923 CTH786429:CTH786459 CTH851965:CTH851995 CTH917501:CTH917531 CTH983037:CTH983067 DDD7:DDD37 DDD65533:DDD65563 DDD131069:DDD131099 DDD196605:DDD196635 DDD262141:DDD262171 DDD327677:DDD327707 DDD393213:DDD393243 DDD458749:DDD458779 DDD524285:DDD524315 DDD589821:DDD589851 DDD655357:DDD655387 DDD720893:DDD720923 DDD786429:DDD786459 DDD851965:DDD851995 DDD917501:DDD917531 DDD983037:DDD983067 DMZ7:DMZ37 DMZ65533:DMZ65563 DMZ131069:DMZ131099 DMZ196605:DMZ196635 DMZ262141:DMZ262171 DMZ327677:DMZ327707 DMZ393213:DMZ393243 DMZ458749:DMZ458779 DMZ524285:DMZ524315 DMZ589821:DMZ589851 DMZ655357:DMZ655387 DMZ720893:DMZ720923 DMZ786429:DMZ786459 DMZ851965:DMZ851995 DMZ917501:DMZ917531 DMZ983037:DMZ983067 DWV7:DWV37 DWV65533:DWV65563 DWV131069:DWV131099 DWV196605:DWV196635 DWV262141:DWV262171 DWV327677:DWV327707 DWV393213:DWV393243 DWV458749:DWV458779 DWV524285:DWV524315 DWV589821:DWV589851 DWV655357:DWV655387 DWV720893:DWV720923 DWV786429:DWV786459 DWV851965:DWV851995 DWV917501:DWV917531 DWV983037:DWV983067 EGR7:EGR37 EGR65533:EGR65563 EGR131069:EGR131099 EGR196605:EGR196635 EGR262141:EGR262171 EGR327677:EGR327707 EGR393213:EGR393243 EGR458749:EGR458779 EGR524285:EGR524315 EGR589821:EGR589851 EGR655357:EGR655387 EGR720893:EGR720923 EGR786429:EGR786459 EGR851965:EGR851995 EGR917501:EGR917531 EGR983037:EGR983067 EQN7:EQN37 EQN65533:EQN65563 EQN131069:EQN131099 EQN196605:EQN196635 EQN262141:EQN262171 EQN327677:EQN327707 EQN393213:EQN393243 EQN458749:EQN458779 EQN524285:EQN524315 EQN589821:EQN589851 EQN655357:EQN655387 EQN720893:EQN720923 EQN786429:EQN786459 EQN851965:EQN851995 EQN917501:EQN917531 EQN983037:EQN983067 FAJ7:FAJ37 FAJ65533:FAJ65563 FAJ131069:FAJ131099 FAJ196605:FAJ196635 FAJ262141:FAJ262171 FAJ327677:FAJ327707 FAJ393213:FAJ393243 FAJ458749:FAJ458779 FAJ524285:FAJ524315 FAJ589821:FAJ589851 FAJ655357:FAJ655387 FAJ720893:FAJ720923 FAJ786429:FAJ786459 FAJ851965:FAJ851995 FAJ917501:FAJ917531 FAJ983037:FAJ983067 FKF7:FKF37 FKF65533:FKF65563 FKF131069:FKF131099 FKF196605:FKF196635 FKF262141:FKF262171 FKF327677:FKF327707 FKF393213:FKF393243 FKF458749:FKF458779 FKF524285:FKF524315 FKF589821:FKF589851 FKF655357:FKF655387 FKF720893:FKF720923 FKF786429:FKF786459 FKF851965:FKF851995 FKF917501:FKF917531 FKF983037:FKF983067 FUB7:FUB37 FUB65533:FUB65563 FUB131069:FUB131099 FUB196605:FUB196635 FUB262141:FUB262171 FUB327677:FUB327707 FUB393213:FUB393243 FUB458749:FUB458779 FUB524285:FUB524315 FUB589821:FUB589851 FUB655357:FUB655387 FUB720893:FUB720923 FUB786429:FUB786459 FUB851965:FUB851995 FUB917501:FUB917531 FUB983037:FUB983067 GDX7:GDX37 GDX65533:GDX65563 GDX131069:GDX131099 GDX196605:GDX196635 GDX262141:GDX262171 GDX327677:GDX327707 GDX393213:GDX393243 GDX458749:GDX458779 GDX524285:GDX524315 GDX589821:GDX589851 GDX655357:GDX655387 GDX720893:GDX720923 GDX786429:GDX786459 GDX851965:GDX851995 GDX917501:GDX917531 GDX983037:GDX983067 GNT7:GNT37 GNT65533:GNT65563 GNT131069:GNT131099 GNT196605:GNT196635 GNT262141:GNT262171 GNT327677:GNT327707 GNT393213:GNT393243 GNT458749:GNT458779 GNT524285:GNT524315 GNT589821:GNT589851 GNT655357:GNT655387 GNT720893:GNT720923 GNT786429:GNT786459 GNT851965:GNT851995 GNT917501:GNT917531 GNT983037:GNT983067 GXP7:GXP37 GXP65533:GXP65563 GXP131069:GXP131099 GXP196605:GXP196635 GXP262141:GXP262171 GXP327677:GXP327707 GXP393213:GXP393243 GXP458749:GXP458779 GXP524285:GXP524315 GXP589821:GXP589851 GXP655357:GXP655387 GXP720893:GXP720923 GXP786429:GXP786459 GXP851965:GXP851995 GXP917501:GXP917531 GXP983037:GXP983067 HHL7:HHL37 HHL65533:HHL65563 HHL131069:HHL131099 HHL196605:HHL196635 HHL262141:HHL262171 HHL327677:HHL327707 HHL393213:HHL393243 HHL458749:HHL458779 HHL524285:HHL524315 HHL589821:HHL589851 HHL655357:HHL655387 HHL720893:HHL720923 HHL786429:HHL786459 HHL851965:HHL851995 HHL917501:HHL917531 HHL983037:HHL983067 HRH7:HRH37 HRH65533:HRH65563 HRH131069:HRH131099 HRH196605:HRH196635 HRH262141:HRH262171 HRH327677:HRH327707 HRH393213:HRH393243 HRH458749:HRH458779 HRH524285:HRH524315 HRH589821:HRH589851 HRH655357:HRH655387 HRH720893:HRH720923 HRH786429:HRH786459 HRH851965:HRH851995 HRH917501:HRH917531 HRH983037:HRH983067 IBD7:IBD37 IBD65533:IBD65563 IBD131069:IBD131099 IBD196605:IBD196635 IBD262141:IBD262171 IBD327677:IBD327707 IBD393213:IBD393243 IBD458749:IBD458779 IBD524285:IBD524315 IBD589821:IBD589851 IBD655357:IBD655387 IBD720893:IBD720923 IBD786429:IBD786459 IBD851965:IBD851995 IBD917501:IBD917531 IBD983037:IBD983067 IKZ7:IKZ37 IKZ65533:IKZ65563 IKZ131069:IKZ131099 IKZ196605:IKZ196635 IKZ262141:IKZ262171 IKZ327677:IKZ327707 IKZ393213:IKZ393243 IKZ458749:IKZ458779 IKZ524285:IKZ524315 IKZ589821:IKZ589851 IKZ655357:IKZ655387 IKZ720893:IKZ720923 IKZ786429:IKZ786459 IKZ851965:IKZ851995 IKZ917501:IKZ917531 IKZ983037:IKZ983067 IUV7:IUV37 IUV65533:IUV65563 IUV131069:IUV131099 IUV196605:IUV196635 IUV262141:IUV262171 IUV327677:IUV327707 IUV393213:IUV393243 IUV458749:IUV458779 IUV524285:IUV524315 IUV589821:IUV589851 IUV655357:IUV655387 IUV720893:IUV720923 IUV786429:IUV786459 IUV851965:IUV851995 IUV917501:IUV917531 IUV983037:IUV983067 JER7:JER37 JER65533:JER65563 JER131069:JER131099 JER196605:JER196635 JER262141:JER262171 JER327677:JER327707 JER393213:JER393243 JER458749:JER458779 JER524285:JER524315 JER589821:JER589851 JER655357:JER655387 JER720893:JER720923 JER786429:JER786459 JER851965:JER851995 JER917501:JER917531 JER983037:JER983067 JON7:JON37 JON65533:JON65563 JON131069:JON131099 JON196605:JON196635 JON262141:JON262171 JON327677:JON327707 JON393213:JON393243 JON458749:JON458779 JON524285:JON524315 JON589821:JON589851 JON655357:JON655387 JON720893:JON720923 JON786429:JON786459 JON851965:JON851995 JON917501:JON917531 JON983037:JON983067 JYJ7:JYJ37 JYJ65533:JYJ65563 JYJ131069:JYJ131099 JYJ196605:JYJ196635 JYJ262141:JYJ262171 JYJ327677:JYJ327707 JYJ393213:JYJ393243 JYJ458749:JYJ458779 JYJ524285:JYJ524315 JYJ589821:JYJ589851 JYJ655357:JYJ655387 JYJ720893:JYJ720923 JYJ786429:JYJ786459 JYJ851965:JYJ851995 JYJ917501:JYJ917531 JYJ983037:JYJ983067 KIF7:KIF37 KIF65533:KIF65563 KIF131069:KIF131099 KIF196605:KIF196635 KIF262141:KIF262171 KIF327677:KIF327707 KIF393213:KIF393243 KIF458749:KIF458779 KIF524285:KIF524315 KIF589821:KIF589851 KIF655357:KIF655387 KIF720893:KIF720923 KIF786429:KIF786459 KIF851965:KIF851995 KIF917501:KIF917531 KIF983037:KIF983067 KSB7:KSB37 KSB65533:KSB65563 KSB131069:KSB131099 KSB196605:KSB196635 KSB262141:KSB262171 KSB327677:KSB327707 KSB393213:KSB393243 KSB458749:KSB458779 KSB524285:KSB524315 KSB589821:KSB589851 KSB655357:KSB655387 KSB720893:KSB720923 KSB786429:KSB786459 KSB851965:KSB851995 KSB917501:KSB917531 KSB983037:KSB983067 LBX7:LBX37 LBX65533:LBX65563 LBX131069:LBX131099 LBX196605:LBX196635 LBX262141:LBX262171 LBX327677:LBX327707 LBX393213:LBX393243 LBX458749:LBX458779 LBX524285:LBX524315 LBX589821:LBX589851 LBX655357:LBX655387 LBX720893:LBX720923 LBX786429:LBX786459 LBX851965:LBX851995 LBX917501:LBX917531 LBX983037:LBX983067 LLT7:LLT37 LLT65533:LLT65563 LLT131069:LLT131099 LLT196605:LLT196635 LLT262141:LLT262171 LLT327677:LLT327707 LLT393213:LLT393243 LLT458749:LLT458779 LLT524285:LLT524315 LLT589821:LLT589851 LLT655357:LLT655387 LLT720893:LLT720923 LLT786429:LLT786459 LLT851965:LLT851995 LLT917501:LLT917531 LLT983037:LLT983067 LVP7:LVP37 LVP65533:LVP65563 LVP131069:LVP131099 LVP196605:LVP196635 LVP262141:LVP262171 LVP327677:LVP327707 LVP393213:LVP393243 LVP458749:LVP458779 LVP524285:LVP524315 LVP589821:LVP589851 LVP655357:LVP655387 LVP720893:LVP720923 LVP786429:LVP786459 LVP851965:LVP851995 LVP917501:LVP917531 LVP983037:LVP983067 MFL7:MFL37 MFL65533:MFL65563 MFL131069:MFL131099 MFL196605:MFL196635 MFL262141:MFL262171 MFL327677:MFL327707 MFL393213:MFL393243 MFL458749:MFL458779 MFL524285:MFL524315 MFL589821:MFL589851 MFL655357:MFL655387 MFL720893:MFL720923 MFL786429:MFL786459 MFL851965:MFL851995 MFL917501:MFL917531 MFL983037:MFL983067 MPH7:MPH37 MPH65533:MPH65563 MPH131069:MPH131099 MPH196605:MPH196635 MPH262141:MPH262171 MPH327677:MPH327707 MPH393213:MPH393243 MPH458749:MPH458779 MPH524285:MPH524315 MPH589821:MPH589851 MPH655357:MPH655387 MPH720893:MPH720923 MPH786429:MPH786459 MPH851965:MPH851995 MPH917501:MPH917531 MPH983037:MPH983067 MZD7:MZD37 MZD65533:MZD65563 MZD131069:MZD131099 MZD196605:MZD196635 MZD262141:MZD262171 MZD327677:MZD327707 MZD393213:MZD393243 MZD458749:MZD458779 MZD524285:MZD524315 MZD589821:MZD589851 MZD655357:MZD655387 MZD720893:MZD720923 MZD786429:MZD786459 MZD851965:MZD851995 MZD917501:MZD917531 MZD983037:MZD983067 NIZ7:NIZ37 NIZ65533:NIZ65563 NIZ131069:NIZ131099 NIZ196605:NIZ196635 NIZ262141:NIZ262171 NIZ327677:NIZ327707 NIZ393213:NIZ393243 NIZ458749:NIZ458779 NIZ524285:NIZ524315 NIZ589821:NIZ589851 NIZ655357:NIZ655387 NIZ720893:NIZ720923 NIZ786429:NIZ786459 NIZ851965:NIZ851995 NIZ917501:NIZ917531 NIZ983037:NIZ983067 NSV7:NSV37 NSV65533:NSV65563 NSV131069:NSV131099 NSV196605:NSV196635 NSV262141:NSV262171 NSV327677:NSV327707 NSV393213:NSV393243 NSV458749:NSV458779 NSV524285:NSV524315 NSV589821:NSV589851 NSV655357:NSV655387 NSV720893:NSV720923 NSV786429:NSV786459 NSV851965:NSV851995 NSV917501:NSV917531 NSV983037:NSV983067 OCR7:OCR37 OCR65533:OCR65563 OCR131069:OCR131099 OCR196605:OCR196635 OCR262141:OCR262171 OCR327677:OCR327707 OCR393213:OCR393243 OCR458749:OCR458779 OCR524285:OCR524315 OCR589821:OCR589851 OCR655357:OCR655387 OCR720893:OCR720923 OCR786429:OCR786459 OCR851965:OCR851995 OCR917501:OCR917531 OCR983037:OCR983067 OMN7:OMN37 OMN65533:OMN65563 OMN131069:OMN131099 OMN196605:OMN196635 OMN262141:OMN262171 OMN327677:OMN327707 OMN393213:OMN393243 OMN458749:OMN458779 OMN524285:OMN524315 OMN589821:OMN589851 OMN655357:OMN655387 OMN720893:OMN720923 OMN786429:OMN786459 OMN851965:OMN851995 OMN917501:OMN917531 OMN983037:OMN983067 OWJ7:OWJ37 OWJ65533:OWJ65563 OWJ131069:OWJ131099 OWJ196605:OWJ196635 OWJ262141:OWJ262171 OWJ327677:OWJ327707 OWJ393213:OWJ393243 OWJ458749:OWJ458779 OWJ524285:OWJ524315 OWJ589821:OWJ589851 OWJ655357:OWJ655387 OWJ720893:OWJ720923 OWJ786429:OWJ786459 OWJ851965:OWJ851995 OWJ917501:OWJ917531 OWJ983037:OWJ983067 PGF7:PGF37 PGF65533:PGF65563 PGF131069:PGF131099 PGF196605:PGF196635 PGF262141:PGF262171 PGF327677:PGF327707 PGF393213:PGF393243 PGF458749:PGF458779 PGF524285:PGF524315 PGF589821:PGF589851 PGF655357:PGF655387 PGF720893:PGF720923 PGF786429:PGF786459 PGF851965:PGF851995 PGF917501:PGF917531 PGF983037:PGF983067 PQB7:PQB37 PQB65533:PQB65563 PQB131069:PQB131099 PQB196605:PQB196635 PQB262141:PQB262171 PQB327677:PQB327707 PQB393213:PQB393243 PQB458749:PQB458779 PQB524285:PQB524315 PQB589821:PQB589851 PQB655357:PQB655387 PQB720893:PQB720923 PQB786429:PQB786459 PQB851965:PQB851995 PQB917501:PQB917531 PQB983037:PQB983067 PZX7:PZX37 PZX65533:PZX65563 PZX131069:PZX131099 PZX196605:PZX196635 PZX262141:PZX262171 PZX327677:PZX327707 PZX393213:PZX393243 PZX458749:PZX458779 PZX524285:PZX524315 PZX589821:PZX589851 PZX655357:PZX655387 PZX720893:PZX720923 PZX786429:PZX786459 PZX851965:PZX851995 PZX917501:PZX917531 PZX983037:PZX983067 QJT7:QJT37 QJT65533:QJT65563 QJT131069:QJT131099 QJT196605:QJT196635 QJT262141:QJT262171 QJT327677:QJT327707 QJT393213:QJT393243 QJT458749:QJT458779 QJT524285:QJT524315 QJT589821:QJT589851 QJT655357:QJT655387 QJT720893:QJT720923 QJT786429:QJT786459 QJT851965:QJT851995 QJT917501:QJT917531 QJT983037:QJT983067 QTP7:QTP37 QTP65533:QTP65563 QTP131069:QTP131099 QTP196605:QTP196635 QTP262141:QTP262171 QTP327677:QTP327707 QTP393213:QTP393243 QTP458749:QTP458779 QTP524285:QTP524315 QTP589821:QTP589851 QTP655357:QTP655387 QTP720893:QTP720923 QTP786429:QTP786459 QTP851965:QTP851995 QTP917501:QTP917531 QTP983037:QTP983067 RDL7:RDL37 RDL65533:RDL65563 RDL131069:RDL131099 RDL196605:RDL196635 RDL262141:RDL262171 RDL327677:RDL327707 RDL393213:RDL393243 RDL458749:RDL458779 RDL524285:RDL524315 RDL589821:RDL589851 RDL655357:RDL655387 RDL720893:RDL720923 RDL786429:RDL786459 RDL851965:RDL851995 RDL917501:RDL917531 RDL983037:RDL983067 RNH7:RNH37 RNH65533:RNH65563 RNH131069:RNH131099 RNH196605:RNH196635 RNH262141:RNH262171 RNH327677:RNH327707 RNH393213:RNH393243 RNH458749:RNH458779 RNH524285:RNH524315 RNH589821:RNH589851 RNH655357:RNH655387 RNH720893:RNH720923 RNH786429:RNH786459 RNH851965:RNH851995 RNH917501:RNH917531 RNH983037:RNH983067 RXD7:RXD37 RXD65533:RXD65563 RXD131069:RXD131099 RXD196605:RXD196635 RXD262141:RXD262171 RXD327677:RXD327707 RXD393213:RXD393243 RXD458749:RXD458779 RXD524285:RXD524315 RXD589821:RXD589851 RXD655357:RXD655387 RXD720893:RXD720923 RXD786429:RXD786459 RXD851965:RXD851995 RXD917501:RXD917531 RXD983037:RXD983067 SGZ7:SGZ37 SGZ65533:SGZ65563 SGZ131069:SGZ131099 SGZ196605:SGZ196635 SGZ262141:SGZ262171 SGZ327677:SGZ327707 SGZ393213:SGZ393243 SGZ458749:SGZ458779 SGZ524285:SGZ524315 SGZ589821:SGZ589851 SGZ655357:SGZ655387 SGZ720893:SGZ720923 SGZ786429:SGZ786459 SGZ851965:SGZ851995 SGZ917501:SGZ917531 SGZ983037:SGZ983067 SQV7:SQV37 SQV65533:SQV65563 SQV131069:SQV131099 SQV196605:SQV196635 SQV262141:SQV262171 SQV327677:SQV327707 SQV393213:SQV393243 SQV458749:SQV458779 SQV524285:SQV524315 SQV589821:SQV589851 SQV655357:SQV655387 SQV720893:SQV720923 SQV786429:SQV786459 SQV851965:SQV851995 SQV917501:SQV917531 SQV983037:SQV983067 TAR7:TAR37 TAR65533:TAR65563 TAR131069:TAR131099 TAR196605:TAR196635 TAR262141:TAR262171 TAR327677:TAR327707 TAR393213:TAR393243 TAR458749:TAR458779 TAR524285:TAR524315 TAR589821:TAR589851 TAR655357:TAR655387 TAR720893:TAR720923 TAR786429:TAR786459 TAR851965:TAR851995 TAR917501:TAR917531 TAR983037:TAR983067 TKN7:TKN37 TKN65533:TKN65563 TKN131069:TKN131099 TKN196605:TKN196635 TKN262141:TKN262171 TKN327677:TKN327707 TKN393213:TKN393243 TKN458749:TKN458779 TKN524285:TKN524315 TKN589821:TKN589851 TKN655357:TKN655387 TKN720893:TKN720923 TKN786429:TKN786459 TKN851965:TKN851995 TKN917501:TKN917531 TKN983037:TKN983067 TUJ7:TUJ37 TUJ65533:TUJ65563 TUJ131069:TUJ131099 TUJ196605:TUJ196635 TUJ262141:TUJ262171 TUJ327677:TUJ327707 TUJ393213:TUJ393243 TUJ458749:TUJ458779 TUJ524285:TUJ524315 TUJ589821:TUJ589851 TUJ655357:TUJ655387 TUJ720893:TUJ720923 TUJ786429:TUJ786459 TUJ851965:TUJ851995 TUJ917501:TUJ917531 TUJ983037:TUJ983067 UEF7:UEF37 UEF65533:UEF65563 UEF131069:UEF131099 UEF196605:UEF196635 UEF262141:UEF262171 UEF327677:UEF327707 UEF393213:UEF393243 UEF458749:UEF458779 UEF524285:UEF524315 UEF589821:UEF589851 UEF655357:UEF655387 UEF720893:UEF720923 UEF786429:UEF786459 UEF851965:UEF851995 UEF917501:UEF917531 UEF983037:UEF983067 UOB7:UOB37 UOB65533:UOB65563 UOB131069:UOB131099 UOB196605:UOB196635 UOB262141:UOB262171 UOB327677:UOB327707 UOB393213:UOB393243 UOB458749:UOB458779 UOB524285:UOB524315 UOB589821:UOB589851 UOB655357:UOB655387 UOB720893:UOB720923 UOB786429:UOB786459 UOB851965:UOB851995 UOB917501:UOB917531 UOB983037:UOB983067 UXX7:UXX37 UXX65533:UXX65563 UXX131069:UXX131099 UXX196605:UXX196635 UXX262141:UXX262171 UXX327677:UXX327707 UXX393213:UXX393243 UXX458749:UXX458779 UXX524285:UXX524315 UXX589821:UXX589851 UXX655357:UXX655387 UXX720893:UXX720923 UXX786429:UXX786459 UXX851965:UXX851995 UXX917501:UXX917531 UXX983037:UXX983067 VHT7:VHT37 VHT65533:VHT65563 VHT131069:VHT131099 VHT196605:VHT196635 VHT262141:VHT262171 VHT327677:VHT327707 VHT393213:VHT393243 VHT458749:VHT458779 VHT524285:VHT524315 VHT589821:VHT589851 VHT655357:VHT655387 VHT720893:VHT720923 VHT786429:VHT786459 VHT851965:VHT851995 VHT917501:VHT917531 VHT983037:VHT983067 VRP7:VRP37 VRP65533:VRP65563 VRP131069:VRP131099 VRP196605:VRP196635 VRP262141:VRP262171 VRP327677:VRP327707 VRP393213:VRP393243 VRP458749:VRP458779 VRP524285:VRP524315 VRP589821:VRP589851 VRP655357:VRP655387 VRP720893:VRP720923 VRP786429:VRP786459 VRP851965:VRP851995 VRP917501:VRP917531 VRP983037:VRP983067 WBL7:WBL37 WBL65533:WBL65563 WBL131069:WBL131099 WBL196605:WBL196635 WBL262141:WBL262171 WBL327677:WBL327707 WBL393213:WBL393243 WBL458749:WBL458779 WBL524285:WBL524315 WBL589821:WBL589851 WBL655357:WBL655387 WBL720893:WBL720923 WBL786429:WBL786459 WBL851965:WBL851995 WBL917501:WBL917531 WBL983037:WBL983067 WLH7:WLH37 WLH65533:WLH65563 WLH131069:WLH131099 WLH196605:WLH196635 WLH262141:WLH262171 WLH327677:WLH327707 WLH393213:WLH393243 WLH458749:WLH458779 WLH524285:WLH524315 WLH589821:WLH589851 WLH655357:WLH655387 WLH720893:WLH720923 WLH786429:WLH786459 WLH851965:WLH851995 WLH917501:WLH917531 WLH983037:WLH983067 WVD7:WVD37 WVD65533:WVD65563 WVD131069:WVD131099 WVD196605:WVD196635 WVD262141:WVD262171 WVD327677:WVD327707 WVD393213:WVD393243 WVD458749:WVD458779 WVD524285:WVD524315 WVD589821:WVD589851 WVD655357:WVD655387 WVD720893:WVD720923 WVD786429:WVD786459 WVD851965:WVD851995 WVD917501:WVD917531 WVD983037:WVD983067">
      <formula1>"s"</formula1>
    </dataValidation>
    <dataValidation type="decimal" operator="between" allowBlank="1" showErrorMessage="1" errorTitle="ERRO DE HORA" error="Digite um valor entre 0 e 2459 para o horário. Para faltas, suspensões, atestados ou outras informações, utilizar a primeira coluna de entrada. Para horários da meia noite, utilizar valores entre 2400 e 2459." sqref="E7:G37">
      <formula1>0</formula1>
      <formula2>2459</formula2>
    </dataValidation>
  </dataValidations>
  <printOptions horizontalCentered="1"/>
  <pageMargins left="0" right="0" top="0" bottom="0" header="0" footer="0"/>
  <pageSetup paperSize="9" scale="88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6" master="" otherUserPermission="visible"/>
  <rangeList sheetStid="8" master="" otherUserPermission="visible"/>
  <rangeList sheetStid="1" master="" otherUserPermission="visible"/>
  <rangeList sheetStid="9" master="" otherUserPermission="visible"/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Renan Araujo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ORIENTAÇÕES</vt:lpstr>
      <vt:lpstr>LOG MODIFICAÇÕES</vt:lpstr>
      <vt:lpstr>CAPA</vt:lpstr>
      <vt:lpstr>PREMISSAS</vt:lpstr>
      <vt:lpstr>NOME DO COLABORADOR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Planilha de Cálculo de Cartão de Ponto</dc:title>
  <dc:creator>RENAN</dc:creator>
  <cp:lastModifiedBy>ADMIN</cp:lastModifiedBy>
  <dcterms:created xsi:type="dcterms:W3CDTF">2011-11-10T11:30:00Z</dcterms:created>
  <cp:lastPrinted>2014-02-26T19:51:00Z</cp:lastPrinted>
  <dcterms:modified xsi:type="dcterms:W3CDTF">2026-02-04T05:59:36Z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5345B1C7F658447996602297DBF2893F_12</vt:lpwstr>
  </property>
  <property fmtid="{D5CDD505-2E9C-101B-9397-08002B2CF9AE}" pid="3" name="KSOProductBuildVer">
    <vt:lpwstr>1033-12.2.0.23196</vt:lpwstr>
  </property>
</Properties>
</file>